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Черная Светлана\МЕНЮ 2023-2024\Меню\EXCEL\ДЛЯ КОНКУРСА\17 мая\"/>
    </mc:Choice>
  </mc:AlternateContent>
  <xr:revisionPtr revIDLastSave="0" documentId="13_ncr:1_{A742CB02-BBC1-4B51-8CD3-EEF1483BC53C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D37" i="1" l="1"/>
  <c r="D47" i="1" s="1"/>
  <c r="D254" i="1"/>
  <c r="D244" i="1"/>
  <c r="D231" i="1"/>
  <c r="D223" i="1"/>
  <c r="D212" i="1"/>
  <c r="D204" i="1"/>
  <c r="D213" i="1" s="1"/>
  <c r="D193" i="1"/>
  <c r="D183" i="1"/>
  <c r="D194" i="1" s="1"/>
  <c r="D172" i="1"/>
  <c r="D163" i="1"/>
  <c r="D151" i="1"/>
  <c r="D143" i="1"/>
  <c r="D152" i="1" s="1"/>
  <c r="D131" i="1"/>
  <c r="D119" i="1"/>
  <c r="D107" i="1"/>
  <c r="D97" i="1"/>
  <c r="D86" i="1"/>
  <c r="D78" i="1"/>
  <c r="D87" i="1" s="1"/>
  <c r="D67" i="1"/>
  <c r="D57" i="1"/>
  <c r="D46" i="1"/>
  <c r="D25" i="1"/>
  <c r="D17" i="1"/>
  <c r="D26" i="1" s="1"/>
  <c r="F244" i="1"/>
  <c r="G244" i="1"/>
  <c r="H244" i="1"/>
  <c r="E244" i="1"/>
  <c r="F254" i="1"/>
  <c r="G254" i="1"/>
  <c r="H254" i="1"/>
  <c r="E254" i="1"/>
  <c r="E46" i="1"/>
  <c r="F231" i="1"/>
  <c r="G231" i="1"/>
  <c r="H231" i="1"/>
  <c r="E231" i="1"/>
  <c r="F223" i="1"/>
  <c r="G223" i="1"/>
  <c r="H223" i="1"/>
  <c r="E223" i="1"/>
  <c r="F212" i="1"/>
  <c r="G212" i="1"/>
  <c r="H212" i="1"/>
  <c r="E212" i="1"/>
  <c r="F204" i="1"/>
  <c r="G204" i="1"/>
  <c r="H204" i="1"/>
  <c r="E204" i="1"/>
  <c r="F193" i="1"/>
  <c r="G193" i="1"/>
  <c r="H193" i="1"/>
  <c r="E193" i="1"/>
  <c r="F183" i="1"/>
  <c r="G183" i="1"/>
  <c r="H183" i="1"/>
  <c r="E183" i="1"/>
  <c r="F172" i="1"/>
  <c r="G172" i="1"/>
  <c r="H172" i="1"/>
  <c r="E172" i="1"/>
  <c r="F163" i="1"/>
  <c r="G163" i="1"/>
  <c r="H163" i="1"/>
  <c r="E163" i="1"/>
  <c r="F151" i="1"/>
  <c r="G151" i="1"/>
  <c r="H151" i="1"/>
  <c r="E151" i="1"/>
  <c r="F143" i="1"/>
  <c r="G143" i="1"/>
  <c r="H143" i="1"/>
  <c r="E143" i="1"/>
  <c r="D108" i="1" l="1"/>
  <c r="D232" i="1"/>
  <c r="D132" i="1"/>
  <c r="D255" i="1"/>
  <c r="D68" i="1"/>
  <c r="D173" i="1"/>
  <c r="E173" i="1"/>
  <c r="E213" i="1"/>
  <c r="H213" i="1"/>
  <c r="F213" i="1"/>
  <c r="E276" i="1"/>
  <c r="E277" i="1" s="1"/>
  <c r="G255" i="1"/>
  <c r="F255" i="1"/>
  <c r="H255" i="1"/>
  <c r="E255" i="1"/>
  <c r="F276" i="1"/>
  <c r="F277" i="1" s="1"/>
  <c r="H276" i="1"/>
  <c r="H277" i="1" s="1"/>
  <c r="G276" i="1"/>
  <c r="G277" i="1" s="1"/>
  <c r="E152" i="1"/>
  <c r="E194" i="1"/>
  <c r="H152" i="1"/>
  <c r="H194" i="1"/>
  <c r="H232" i="1"/>
  <c r="E270" i="1"/>
  <c r="E271" i="1" s="1"/>
  <c r="G152" i="1"/>
  <c r="G270" i="1"/>
  <c r="G271" i="1" s="1"/>
  <c r="F152" i="1"/>
  <c r="F194" i="1"/>
  <c r="F232" i="1"/>
  <c r="F270" i="1"/>
  <c r="F271" i="1" s="1"/>
  <c r="H270" i="1"/>
  <c r="H271" i="1" s="1"/>
  <c r="G213" i="1"/>
  <c r="G194" i="1"/>
  <c r="G232" i="1"/>
  <c r="H173" i="1"/>
  <c r="G173" i="1"/>
  <c r="F173" i="1"/>
  <c r="E232" i="1"/>
  <c r="F131" i="1"/>
  <c r="G131" i="1"/>
  <c r="H131" i="1"/>
  <c r="E131" i="1"/>
  <c r="F119" i="1"/>
  <c r="G119" i="1"/>
  <c r="H119" i="1"/>
  <c r="E119" i="1"/>
  <c r="F107" i="1"/>
  <c r="G107" i="1"/>
  <c r="H107" i="1"/>
  <c r="E107" i="1"/>
  <c r="F97" i="1"/>
  <c r="G97" i="1"/>
  <c r="H97" i="1"/>
  <c r="E97" i="1"/>
  <c r="F86" i="1"/>
  <c r="G86" i="1"/>
  <c r="H86" i="1"/>
  <c r="E86" i="1"/>
  <c r="F78" i="1"/>
  <c r="G78" i="1"/>
  <c r="H78" i="1"/>
  <c r="E78" i="1"/>
  <c r="F67" i="1"/>
  <c r="G67" i="1"/>
  <c r="H67" i="1"/>
  <c r="E67" i="1"/>
  <c r="F57" i="1"/>
  <c r="G57" i="1"/>
  <c r="H57" i="1"/>
  <c r="E57" i="1"/>
  <c r="F46" i="1"/>
  <c r="G46" i="1"/>
  <c r="H46" i="1"/>
  <c r="F37" i="1"/>
  <c r="G37" i="1"/>
  <c r="H37" i="1"/>
  <c r="E37" i="1"/>
  <c r="E47" i="1" s="1"/>
  <c r="F25" i="1"/>
  <c r="G25" i="1"/>
  <c r="H25" i="1"/>
  <c r="E25" i="1"/>
  <c r="F17" i="1"/>
  <c r="G17" i="1"/>
  <c r="H17" i="1"/>
  <c r="E17" i="1"/>
  <c r="D256" i="1" l="1"/>
  <c r="E132" i="1"/>
  <c r="E87" i="1"/>
  <c r="H87" i="1"/>
  <c r="G87" i="1"/>
  <c r="G132" i="1"/>
  <c r="H132" i="1"/>
  <c r="F87" i="1"/>
  <c r="G273" i="1"/>
  <c r="G274" i="1" s="1"/>
  <c r="F108" i="1"/>
  <c r="E267" i="1"/>
  <c r="E268" i="1" s="1"/>
  <c r="F273" i="1"/>
  <c r="F274" i="1" s="1"/>
  <c r="F68" i="1"/>
  <c r="E273" i="1"/>
  <c r="E274" i="1" s="1"/>
  <c r="H273" i="1"/>
  <c r="H274" i="1" s="1"/>
  <c r="H267" i="1"/>
  <c r="H268" i="1" s="1"/>
  <c r="G267" i="1"/>
  <c r="G268" i="1" s="1"/>
  <c r="F267" i="1"/>
  <c r="F268" i="1" s="1"/>
  <c r="G282" i="1"/>
  <c r="G283" i="1" s="1"/>
  <c r="G290" i="1" s="1"/>
  <c r="E279" i="1"/>
  <c r="E280" i="1" s="1"/>
  <c r="E282" i="1"/>
  <c r="E283" i="1" s="1"/>
  <c r="E290" i="1" s="1"/>
  <c r="G279" i="1"/>
  <c r="G280" i="1" s="1"/>
  <c r="G47" i="1"/>
  <c r="F282" i="1"/>
  <c r="F283" i="1" s="1"/>
  <c r="F290" i="1" s="1"/>
  <c r="H279" i="1"/>
  <c r="H280" i="1" s="1"/>
  <c r="H282" i="1"/>
  <c r="H283" i="1" s="1"/>
  <c r="H290" i="1" s="1"/>
  <c r="H47" i="1"/>
  <c r="F26" i="1"/>
  <c r="F279" i="1"/>
  <c r="G108" i="1"/>
  <c r="F47" i="1"/>
  <c r="F132" i="1"/>
  <c r="E26" i="1"/>
  <c r="E108" i="1"/>
  <c r="G26" i="1"/>
  <c r="H26" i="1"/>
  <c r="H108" i="1"/>
  <c r="E68" i="1"/>
  <c r="H68" i="1"/>
  <c r="G68" i="1"/>
  <c r="E256" i="1" l="1"/>
  <c r="E257" i="1" s="1"/>
  <c r="E292" i="1" s="1"/>
  <c r="F256" i="1"/>
  <c r="F257" i="1" s="1"/>
  <c r="F292" i="1" s="1"/>
  <c r="H256" i="1"/>
  <c r="H257" i="1" s="1"/>
  <c r="G256" i="1"/>
  <c r="G257" i="1" s="1"/>
  <c r="G292" i="1" s="1"/>
  <c r="G288" i="1"/>
  <c r="G285" i="1"/>
  <c r="E288" i="1"/>
  <c r="E285" i="1"/>
  <c r="H288" i="1"/>
  <c r="H285" i="1"/>
  <c r="F280" i="1"/>
  <c r="F288" i="1" l="1"/>
  <c r="F285" i="1"/>
  <c r="F259" i="1"/>
  <c r="H292" i="1"/>
  <c r="E259" i="1"/>
  <c r="G259" i="1"/>
  <c r="F258" i="1"/>
  <c r="E258" i="1"/>
</calcChain>
</file>

<file path=xl/sharedStrings.xml><?xml version="1.0" encoding="utf-8"?>
<sst xmlns="http://schemas.openxmlformats.org/spreadsheetml/2006/main" count="590" uniqueCount="189">
  <si>
    <t>Приложение 8 к СанПиН 2.3/2.4.3590-20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</si>
  <si>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</si>
  <si>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</si>
  <si>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</si>
  <si>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</si>
  <si>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</si>
  <si>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</si>
  <si>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</si>
  <si>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</si>
  <si>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</si>
  <si>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Белки</t>
  </si>
  <si>
    <t>Жиры</t>
  </si>
  <si>
    <t>Углеводы</t>
  </si>
  <si>
    <t>Завтрак 1-4 класс</t>
  </si>
  <si>
    <t>Каша пшеничная молочная жидкая с маслом сливочным</t>
  </si>
  <si>
    <t>150/5</t>
  </si>
  <si>
    <t>Батон нарезной обогащенный</t>
  </si>
  <si>
    <t>185/15/7</t>
  </si>
  <si>
    <t>Итого за Завтрак 1-4 класс</t>
  </si>
  <si>
    <t>Обед 1-4 класс</t>
  </si>
  <si>
    <t>20/25/25</t>
  </si>
  <si>
    <t>Суп картофельный с мясными фрикадельками</t>
  </si>
  <si>
    <t>200/35</t>
  </si>
  <si>
    <t>Компот из смеси сухофруктов с витамином С</t>
  </si>
  <si>
    <t>Хлеб школьный обогащенный</t>
  </si>
  <si>
    <t>Итого за Обед 1-4 класс</t>
  </si>
  <si>
    <t>Итого за день</t>
  </si>
  <si>
    <t>вторник</t>
  </si>
  <si>
    <t>Каша гречневая вязкая с маслом сливочным</t>
  </si>
  <si>
    <t>Сыр (порциями)</t>
  </si>
  <si>
    <t>Чай с сахаром</t>
  </si>
  <si>
    <t>185/15</t>
  </si>
  <si>
    <t>Салат из свежих огурцов</t>
  </si>
  <si>
    <t>Борщ с капустой и картофелем и сметаной</t>
  </si>
  <si>
    <t>200/5</t>
  </si>
  <si>
    <t>Запеканка картофельная с субпродуктами</t>
  </si>
  <si>
    <t>Соус сметанный</t>
  </si>
  <si>
    <t>среда</t>
  </si>
  <si>
    <t>Какао с молоком</t>
  </si>
  <si>
    <t>2</t>
  </si>
  <si>
    <t>Помидор свежий</t>
  </si>
  <si>
    <t>Печенье</t>
  </si>
  <si>
    <t>четверг</t>
  </si>
  <si>
    <t>Запеканка из творога со сгущенным молоком</t>
  </si>
  <si>
    <t>150/30</t>
  </si>
  <si>
    <t>Икра свекольная</t>
  </si>
  <si>
    <t>Рассольник ленинградский со сметаной</t>
  </si>
  <si>
    <t>Пюре картофельное</t>
  </si>
  <si>
    <t>пятница</t>
  </si>
  <si>
    <t>Омлет натуральный (с маслом сливочным)</t>
  </si>
  <si>
    <t>145/5</t>
  </si>
  <si>
    <t>Огурец соленый</t>
  </si>
  <si>
    <t>Суп из овощей со свининой и сметаной</t>
  </si>
  <si>
    <t>200/10/5</t>
  </si>
  <si>
    <t>Котлеты рубленые из птицы</t>
  </si>
  <si>
    <t>Макароны отварные с овощами</t>
  </si>
  <si>
    <t>Соус сметанный с томатом</t>
  </si>
  <si>
    <t>Компот из свежих плодов с витамином С</t>
  </si>
  <si>
    <t>суббота</t>
  </si>
  <si>
    <t>Каша манная молочная с маслом сливочным</t>
  </si>
  <si>
    <t>100/5</t>
  </si>
  <si>
    <t>Пудинг из творога с молоком сгущеным</t>
  </si>
  <si>
    <t>70/30</t>
  </si>
  <si>
    <t>Салат из соленых огурцов</t>
  </si>
  <si>
    <t>Овощи, припущенные в молочном соусе</t>
  </si>
  <si>
    <t>Кондитерские изделия</t>
  </si>
  <si>
    <t>Молоко в индивидуальной упаковке 2,5%</t>
  </si>
  <si>
    <t>Макароны с сыром</t>
  </si>
  <si>
    <t>125/15/10</t>
  </si>
  <si>
    <t>Салат из свеклы отварной</t>
  </si>
  <si>
    <t>Суп картофельный с горохом и гренками</t>
  </si>
  <si>
    <t>200/10</t>
  </si>
  <si>
    <t>Каша из пшена и риса молочная жидкая "Дружба"</t>
  </si>
  <si>
    <t>Щи из квашеной капусты со сметаной</t>
  </si>
  <si>
    <t>Зразы рубленые из птицы</t>
  </si>
  <si>
    <t>Кофейный напиток</t>
  </si>
  <si>
    <t>Вафли</t>
  </si>
  <si>
    <t>Каша пшенная молочная жидкая с маслом сливочным</t>
  </si>
  <si>
    <t>Чай с молоком или сливками</t>
  </si>
  <si>
    <t>Огурец свежий</t>
  </si>
  <si>
    <t>Суп картофельный с фрикадельками рыбными</t>
  </si>
  <si>
    <t>Запеканка картофельная с мясом</t>
  </si>
  <si>
    <t>Салат "Полонынский" с пекинской капустой</t>
  </si>
  <si>
    <t>Суп молочный с крупой</t>
  </si>
  <si>
    <t>100/30</t>
  </si>
  <si>
    <t>Морковь, с зеленым горошком в молочном соусе</t>
  </si>
  <si>
    <t>Итого за период</t>
  </si>
  <si>
    <t>Среднее значение за период</t>
  </si>
  <si>
    <t>Баланс БЖУ</t>
  </si>
  <si>
    <t>% отнош БЖУ к ЭЦ</t>
  </si>
  <si>
    <t>Обед</t>
  </si>
  <si>
    <t>% соотношение от сут.нормы</t>
  </si>
  <si>
    <t>Согласовано:</t>
  </si>
  <si>
    <t xml:space="preserve">Генеральный директор                                                                                                                                                                                                                       </t>
  </si>
  <si>
    <t xml:space="preserve"> ООО "Торговый дом А.П.Иванов"   </t>
  </si>
  <si>
    <t xml:space="preserve">    </t>
  </si>
  <si>
    <t xml:space="preserve">Ю.А.Иванов        </t>
  </si>
  <si>
    <t xml:space="preserve">«______»____________________202__г   </t>
  </si>
  <si>
    <t xml:space="preserve">«______»___________________202__г   </t>
  </si>
  <si>
    <r>
      <rPr>
        <b/>
        <i/>
        <sz val="8"/>
        <rFont val="Arial"/>
        <family val="2"/>
        <charset val="204"/>
      </rPr>
      <t xml:space="preserve"> Утверждаю:</t>
    </r>
    <r>
      <rPr>
        <b/>
        <sz val="8"/>
        <rFont val="Arial"/>
        <family val="2"/>
        <charset val="204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</si>
  <si>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Цикличное двухнедельное сбалансированное меню рационов горячего питания (завтрак, обед)  для  предоставления питания учащимся общеобразовательных учреждений Санкт-Петербурга в возрасте с 7 до 11 лет с компенсацией его стоимости (части стоимости)  за счет средств бюджета Санкт-Петербурга
</t>
  </si>
  <si>
    <t xml:space="preserve">Рацион: Школа Льготное 1-4 класс </t>
  </si>
  <si>
    <t xml:space="preserve">Итого за завтрак за период </t>
  </si>
  <si>
    <t>Среднее значение за завтрак за период</t>
  </si>
  <si>
    <t xml:space="preserve">Итого за обед за период </t>
  </si>
  <si>
    <t>Среднее значение за обед за период</t>
  </si>
  <si>
    <t>Итого за завтрак за 1 неделю</t>
  </si>
  <si>
    <t>Среднее значение за завтрак за 1 неделю</t>
  </si>
  <si>
    <t>Итого за завтрак за 2 неделю</t>
  </si>
  <si>
    <t>Среднее значение за завтрак за 2 неделю</t>
  </si>
  <si>
    <t>Итого за обед за 1 неделю</t>
  </si>
  <si>
    <t>Среднее значение за обед за 1 неделю</t>
  </si>
  <si>
    <t>Итого за обед за 2 неделю</t>
  </si>
  <si>
    <t>Среднее значение за обед за 2 неделю</t>
  </si>
  <si>
    <t>Нормы:</t>
  </si>
  <si>
    <t>Завтрак</t>
  </si>
  <si>
    <t>15,4-19,25</t>
  </si>
  <si>
    <t>67-83,75</t>
  </si>
  <si>
    <t>15,8-19,75</t>
  </si>
  <si>
    <t>470-587,5</t>
  </si>
  <si>
    <t>23,1-26,95</t>
  </si>
  <si>
    <t>23,7-27,65</t>
  </si>
  <si>
    <t>705-822,5</t>
  </si>
  <si>
    <t>100,5-117,25</t>
  </si>
  <si>
    <t xml:space="preserve">20-25 </t>
  </si>
  <si>
    <t>норма, %</t>
  </si>
  <si>
    <t xml:space="preserve">30-35 </t>
  </si>
  <si>
    <t xml:space="preserve">50-60 </t>
  </si>
  <si>
    <t>% соотношение от сут. нормы завтрак</t>
  </si>
  <si>
    <t>% соотношение от сут. нормы обед</t>
  </si>
  <si>
    <t>№ТК</t>
  </si>
  <si>
    <t>Итого:</t>
  </si>
  <si>
    <t>38,5-46,2</t>
  </si>
  <si>
    <t>39,5-47,4</t>
  </si>
  <si>
    <t>167,5-201</t>
  </si>
  <si>
    <t>1175-1410</t>
  </si>
  <si>
    <t xml:space="preserve">Суп из овощей со свининой и сметаной </t>
  </si>
  <si>
    <t xml:space="preserve">Плов из птицы </t>
  </si>
  <si>
    <t xml:space="preserve">Яйцо с зеленым горошком и кукурузой </t>
  </si>
  <si>
    <t>Рис отварной с овощами</t>
  </si>
  <si>
    <t>№
ТК</t>
  </si>
  <si>
    <t>Блинчики с соусом сметанным</t>
  </si>
  <si>
    <t>125/25</t>
  </si>
  <si>
    <t>Печень, тушеная с луком</t>
  </si>
  <si>
    <t>Кисель из клюквы</t>
  </si>
  <si>
    <t>Кисель из кураги</t>
  </si>
  <si>
    <t>Кисломолочный продукт 2,5%</t>
  </si>
  <si>
    <t>Фрукты свежие в ассортименте (Мандарин)</t>
  </si>
  <si>
    <t>Фрукты свежие в ассортименте (Груша)</t>
  </si>
  <si>
    <t>Фрукты свежие в ассортименте (яблоко)</t>
  </si>
  <si>
    <t>Фрукты свежие в ассортименте (Апельсин)</t>
  </si>
  <si>
    <t>Сборник</t>
  </si>
  <si>
    <t>Рыба с луком</t>
  </si>
  <si>
    <t xml:space="preserve">Сок в индивидуальной упаковке </t>
  </si>
  <si>
    <t>Чай с  лимоном</t>
  </si>
  <si>
    <t>Щи  со сметаной</t>
  </si>
  <si>
    <t>Шницель рыбный натуральный</t>
  </si>
  <si>
    <t xml:space="preserve">Соки овощные, плодовые и ягодные, вырабатываемые промышленностью, натуральные </t>
  </si>
  <si>
    <t>Борщ со сметаной</t>
  </si>
  <si>
    <t>Картофельное пюре с морковью</t>
  </si>
  <si>
    <t>92/69</t>
  </si>
  <si>
    <t>ТТК№1</t>
  </si>
  <si>
    <t>ТТК</t>
  </si>
  <si>
    <t>ТТК№12</t>
  </si>
  <si>
    <t>Котлета мясная</t>
  </si>
  <si>
    <t>ТТК№18</t>
  </si>
  <si>
    <t>ТТК№13</t>
  </si>
  <si>
    <t>Чай с лимоном</t>
  </si>
  <si>
    <t>ТТК№7</t>
  </si>
  <si>
    <t>ТТК№6</t>
  </si>
  <si>
    <t>Фрикадельки мясные</t>
  </si>
  <si>
    <t>ТТК№21</t>
  </si>
  <si>
    <t>ТТК№4</t>
  </si>
  <si>
    <t>ТТК№3</t>
  </si>
  <si>
    <t>ТТК№2</t>
  </si>
  <si>
    <t>ТТК№5</t>
  </si>
  <si>
    <t>ТТК№8</t>
  </si>
  <si>
    <t>ТТК№11</t>
  </si>
  <si>
    <t>ТТК№23</t>
  </si>
  <si>
    <t>ТТК№24</t>
  </si>
  <si>
    <t>ТТК№25</t>
  </si>
  <si>
    <t>Шницель  рыбный натуральный</t>
  </si>
  <si>
    <t>431/429</t>
  </si>
  <si>
    <t>97/112</t>
  </si>
  <si>
    <t>430/429</t>
  </si>
  <si>
    <t>95/815</t>
  </si>
  <si>
    <t>99/73</t>
  </si>
  <si>
    <t>378/429</t>
  </si>
  <si>
    <t>ТТК№19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</si>
</sst>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8"/>
      <name val="Arial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164" fontId="4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top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164" fontId="4" fillId="0" borderId="18" xfId="0" applyNumberFormat="1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20" xfId="0" applyBorder="1" applyAlignment="1">
      <alignment horizontal="left"/>
    </xf>
    <xf numFmtId="164" fontId="0" fillId="0" borderId="20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164" fontId="0" fillId="0" borderId="21" xfId="0" applyNumberFormat="1" applyBorder="1" applyAlignment="1">
      <alignment horizontal="left"/>
    </xf>
    <xf numFmtId="164" fontId="3" fillId="0" borderId="21" xfId="0" applyNumberFormat="1" applyFont="1" applyBorder="1" applyAlignment="1">
      <alignment horizontal="left"/>
    </xf>
    <xf numFmtId="0" fontId="0" fillId="0" borderId="14" xfId="0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20" xfId="0" applyFont="1" applyBorder="1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3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294"/>
  <sheetViews>
    <sheetView tabSelected="1" topLeftCell="A232" zoomScaleNormal="100" workbookViewId="0">
      <selection activeCell="L240" sqref="L240"/>
    </sheetView>
  </sheetViews>
  <sheetFormatPr defaultColWidth="10.5" defaultRowHeight="24.75" customHeight="1" x14ac:dyDescent="0.2"/>
  <cols>
    <col min="1" max="1" width="17.83203125" style="1" customWidth="1"/>
    <col min="2" max="2" width="12.83203125" style="1" customWidth="1"/>
    <col min="3" max="3" width="23.1640625" style="1" customWidth="1"/>
    <col min="4" max="4" width="10.5" style="1" customWidth="1"/>
    <col min="5" max="7" width="11.6640625" style="1" customWidth="1"/>
    <col min="8" max="8" width="14.33203125" style="1" customWidth="1"/>
    <col min="9" max="9" width="10" style="1" customWidth="1"/>
  </cols>
  <sheetData>
    <row r="1" spans="1:11" ht="24.75" customHeight="1" x14ac:dyDescent="0.2">
      <c r="A1" s="2"/>
      <c r="E1" s="92" t="s">
        <v>0</v>
      </c>
      <c r="F1" s="92"/>
      <c r="G1" s="92"/>
      <c r="H1" s="92"/>
      <c r="I1" s="92"/>
    </row>
    <row r="2" spans="1:11" s="19" customFormat="1" ht="24.75" customHeight="1" x14ac:dyDescent="0.2">
      <c r="A2" s="100" t="s">
        <v>92</v>
      </c>
      <c r="B2" s="100"/>
      <c r="C2" s="100"/>
      <c r="D2" s="21"/>
      <c r="E2" s="21"/>
      <c r="F2" s="81" t="s">
        <v>99</v>
      </c>
      <c r="G2" s="81"/>
      <c r="H2" s="81"/>
      <c r="I2" s="81"/>
      <c r="J2" s="24"/>
      <c r="K2" s="24"/>
    </row>
    <row r="3" spans="1:11" s="19" customFormat="1" ht="24.75" hidden="1" customHeight="1" x14ac:dyDescent="0.2">
      <c r="A3" s="22"/>
      <c r="B3" s="22"/>
      <c r="C3" s="23"/>
      <c r="D3" s="22"/>
      <c r="E3" s="22"/>
      <c r="F3" s="81" t="s">
        <v>93</v>
      </c>
      <c r="G3" s="81"/>
      <c r="H3" s="81"/>
      <c r="I3" s="81"/>
      <c r="J3" s="22"/>
      <c r="K3" s="22"/>
    </row>
    <row r="4" spans="1:11" s="19" customFormat="1" ht="24.75" hidden="1" customHeight="1" x14ac:dyDescent="0.2">
      <c r="A4" s="22"/>
      <c r="B4" s="22"/>
      <c r="C4" s="23"/>
      <c r="D4" s="22"/>
      <c r="E4" s="22"/>
      <c r="F4" s="81" t="s">
        <v>94</v>
      </c>
      <c r="G4" s="81"/>
      <c r="H4" s="81"/>
      <c r="I4" s="81"/>
      <c r="J4" s="22"/>
      <c r="K4" s="22"/>
    </row>
    <row r="5" spans="1:11" s="19" customFormat="1" ht="24.75" hidden="1" customHeight="1" x14ac:dyDescent="0.2">
      <c r="A5" s="22"/>
      <c r="B5" s="22" t="s">
        <v>95</v>
      </c>
      <c r="C5" s="23"/>
      <c r="D5" s="22"/>
      <c r="E5" s="22"/>
      <c r="F5" s="24"/>
      <c r="G5" s="24"/>
      <c r="H5" s="81" t="s">
        <v>96</v>
      </c>
      <c r="I5" s="82"/>
      <c r="J5" s="22"/>
      <c r="K5" s="22"/>
    </row>
    <row r="6" spans="1:11" s="19" customFormat="1" ht="24.75" hidden="1" customHeight="1" x14ac:dyDescent="0.2">
      <c r="A6" s="101" t="s">
        <v>98</v>
      </c>
      <c r="B6" s="101"/>
      <c r="C6" s="101"/>
      <c r="D6" s="25"/>
      <c r="E6" s="22"/>
      <c r="F6" s="81" t="s">
        <v>97</v>
      </c>
      <c r="G6" s="81"/>
      <c r="H6" s="81"/>
      <c r="I6" s="81"/>
      <c r="J6" s="22"/>
      <c r="K6" s="22"/>
    </row>
    <row r="7" spans="1:11" s="19" customFormat="1" ht="81.75" customHeight="1" x14ac:dyDescent="0.2">
      <c r="A7" s="99" t="s">
        <v>100</v>
      </c>
      <c r="B7" s="99"/>
      <c r="C7" s="99"/>
      <c r="D7" s="99"/>
      <c r="E7" s="99"/>
      <c r="F7" s="99"/>
      <c r="G7" s="99"/>
      <c r="H7" s="99"/>
      <c r="I7" s="99"/>
      <c r="J7" s="20"/>
      <c r="K7" s="20"/>
    </row>
    <row r="8" spans="1:11" ht="24.75" customHeight="1" x14ac:dyDescent="0.2">
      <c r="A8" s="4" t="s">
        <v>101</v>
      </c>
      <c r="D8" s="5" t="s">
        <v>1</v>
      </c>
      <c r="E8" s="1" t="s">
        <v>2</v>
      </c>
      <c r="G8" s="5" t="s">
        <v>3</v>
      </c>
      <c r="H8" s="1" t="s">
        <v>4</v>
      </c>
    </row>
    <row r="9" spans="1:11" s="1" customFormat="1" ht="24.75" customHeight="1" x14ac:dyDescent="0.2">
      <c r="A9" s="93" t="s">
        <v>5</v>
      </c>
      <c r="B9" s="94" t="s">
        <v>6</v>
      </c>
      <c r="C9" s="95"/>
      <c r="D9" s="93" t="s">
        <v>7</v>
      </c>
      <c r="E9" s="96" t="s">
        <v>8</v>
      </c>
      <c r="F9" s="97"/>
      <c r="G9" s="98"/>
      <c r="H9" s="93" t="s">
        <v>9</v>
      </c>
      <c r="I9" s="67" t="s">
        <v>130</v>
      </c>
      <c r="J9" s="67" t="s">
        <v>151</v>
      </c>
    </row>
    <row r="10" spans="1:11" s="1" customFormat="1" ht="24.75" customHeight="1" x14ac:dyDescent="0.2">
      <c r="A10" s="68"/>
      <c r="B10" s="72"/>
      <c r="C10" s="73"/>
      <c r="D10" s="68"/>
      <c r="E10" s="6" t="s">
        <v>10</v>
      </c>
      <c r="F10" s="6" t="s">
        <v>11</v>
      </c>
      <c r="G10" s="6" t="s">
        <v>12</v>
      </c>
      <c r="H10" s="68"/>
      <c r="I10" s="68"/>
      <c r="J10" s="68"/>
    </row>
    <row r="11" spans="1:11" ht="24.75" customHeight="1" x14ac:dyDescent="0.2">
      <c r="A11" s="7" t="s">
        <v>13</v>
      </c>
      <c r="B11" s="91"/>
      <c r="C11" s="91"/>
      <c r="D11" s="8"/>
      <c r="E11" s="8"/>
      <c r="F11" s="8"/>
      <c r="G11" s="8"/>
      <c r="H11" s="8"/>
      <c r="I11" s="9"/>
    </row>
    <row r="12" spans="1:11" ht="24.75" customHeight="1" x14ac:dyDescent="0.2">
      <c r="B12" s="66" t="s">
        <v>14</v>
      </c>
      <c r="C12" s="66"/>
      <c r="D12" s="10" t="s">
        <v>15</v>
      </c>
      <c r="E12" s="11">
        <v>5.6</v>
      </c>
      <c r="F12" s="11">
        <v>6.4</v>
      </c>
      <c r="G12" s="11">
        <v>24.8</v>
      </c>
      <c r="H12" s="11">
        <v>179</v>
      </c>
      <c r="I12" s="11">
        <v>189</v>
      </c>
      <c r="J12" s="11">
        <v>2008</v>
      </c>
    </row>
    <row r="13" spans="1:11" ht="24.75" customHeight="1" x14ac:dyDescent="0.2">
      <c r="B13" s="66" t="s">
        <v>16</v>
      </c>
      <c r="C13" s="66"/>
      <c r="D13" s="10">
        <v>20</v>
      </c>
      <c r="E13" s="11">
        <v>1.45</v>
      </c>
      <c r="F13" s="11">
        <v>0.5</v>
      </c>
      <c r="G13" s="11">
        <v>9.9</v>
      </c>
      <c r="H13" s="11">
        <v>50.6</v>
      </c>
      <c r="I13" s="63" t="s">
        <v>161</v>
      </c>
      <c r="J13" s="64" t="s">
        <v>162</v>
      </c>
    </row>
    <row r="14" spans="1:11" ht="24.75" customHeight="1" x14ac:dyDescent="0.2">
      <c r="B14" s="65" t="s">
        <v>148</v>
      </c>
      <c r="C14" s="66"/>
      <c r="D14" s="10">
        <v>130</v>
      </c>
      <c r="E14" s="11">
        <v>0.5</v>
      </c>
      <c r="F14" s="11">
        <v>0.4</v>
      </c>
      <c r="G14" s="11">
        <v>13.4</v>
      </c>
      <c r="H14" s="11">
        <v>61</v>
      </c>
      <c r="I14" s="11">
        <v>338</v>
      </c>
      <c r="J14" s="11">
        <v>2017</v>
      </c>
    </row>
    <row r="15" spans="1:11" ht="24.75" customHeight="1" x14ac:dyDescent="0.2">
      <c r="B15" s="66" t="s">
        <v>154</v>
      </c>
      <c r="C15" s="66"/>
      <c r="D15" s="10" t="s">
        <v>17</v>
      </c>
      <c r="E15" s="11">
        <v>0.3</v>
      </c>
      <c r="F15" s="11">
        <v>0.1</v>
      </c>
      <c r="G15" s="11">
        <v>15.2</v>
      </c>
      <c r="H15" s="11">
        <v>62</v>
      </c>
      <c r="I15" s="11" t="s">
        <v>182</v>
      </c>
      <c r="J15" s="11">
        <v>2008</v>
      </c>
    </row>
    <row r="16" spans="1:11" ht="24.75" customHeight="1" x14ac:dyDescent="0.2">
      <c r="B16" s="65" t="s">
        <v>146</v>
      </c>
      <c r="C16" s="66"/>
      <c r="D16" s="10">
        <v>125</v>
      </c>
      <c r="E16" s="11">
        <v>4</v>
      </c>
      <c r="F16" s="11">
        <v>3.1</v>
      </c>
      <c r="G16" s="11">
        <v>13</v>
      </c>
      <c r="H16" s="11">
        <v>100</v>
      </c>
      <c r="I16" s="11" t="s">
        <v>172</v>
      </c>
      <c r="J16" s="60" t="s">
        <v>162</v>
      </c>
    </row>
    <row r="17" spans="1:10" ht="24.75" customHeight="1" x14ac:dyDescent="0.2">
      <c r="A17" s="70" t="s">
        <v>18</v>
      </c>
      <c r="B17" s="70"/>
      <c r="C17" s="70"/>
      <c r="D17" s="12">
        <f>150+5+20+130+185+15+7+125</f>
        <v>637</v>
      </c>
      <c r="E17" s="11">
        <f>SUM(E12:E16)</f>
        <v>11.85</v>
      </c>
      <c r="F17" s="11">
        <f t="shared" ref="F17:H17" si="0">SUM(F12:F16)</f>
        <v>10.5</v>
      </c>
      <c r="G17" s="11">
        <f t="shared" si="0"/>
        <v>76.3</v>
      </c>
      <c r="H17" s="11">
        <f t="shared" si="0"/>
        <v>452.6</v>
      </c>
      <c r="I17" s="11"/>
      <c r="J17" s="11"/>
    </row>
    <row r="18" spans="1:10" ht="24.75" customHeight="1" x14ac:dyDescent="0.2">
      <c r="A18" s="7" t="s">
        <v>19</v>
      </c>
      <c r="B18" s="91"/>
      <c r="C18" s="91"/>
      <c r="D18" s="8"/>
      <c r="E18" s="8"/>
      <c r="F18" s="8"/>
      <c r="G18" s="8"/>
      <c r="H18" s="8"/>
      <c r="I18" s="9"/>
      <c r="J18" s="9"/>
    </row>
    <row r="19" spans="1:10" ht="24.75" customHeight="1" x14ac:dyDescent="0.2">
      <c r="B19" s="65" t="s">
        <v>138</v>
      </c>
      <c r="C19" s="66"/>
      <c r="D19" s="10" t="s">
        <v>20</v>
      </c>
      <c r="E19" s="11">
        <v>4.24</v>
      </c>
      <c r="F19" s="11">
        <v>11.49</v>
      </c>
      <c r="G19" s="11">
        <v>0.65</v>
      </c>
      <c r="H19" s="11">
        <v>100.1</v>
      </c>
      <c r="I19" s="64" t="s">
        <v>178</v>
      </c>
      <c r="J19" s="64" t="s">
        <v>162</v>
      </c>
    </row>
    <row r="20" spans="1:10" ht="24.75" customHeight="1" x14ac:dyDescent="0.2">
      <c r="B20" s="66" t="s">
        <v>21</v>
      </c>
      <c r="C20" s="66"/>
      <c r="D20" s="10" t="s">
        <v>22</v>
      </c>
      <c r="E20" s="11">
        <v>1.2</v>
      </c>
      <c r="F20" s="11">
        <v>1.51</v>
      </c>
      <c r="G20" s="11">
        <v>15.54</v>
      </c>
      <c r="H20" s="11">
        <v>86.22</v>
      </c>
      <c r="I20" s="11" t="s">
        <v>183</v>
      </c>
      <c r="J20" s="11">
        <v>2008</v>
      </c>
    </row>
    <row r="21" spans="1:10" ht="24.75" customHeight="1" x14ac:dyDescent="0.2">
      <c r="B21" s="65" t="s">
        <v>137</v>
      </c>
      <c r="C21" s="66"/>
      <c r="D21" s="10">
        <v>240</v>
      </c>
      <c r="E21" s="11">
        <v>19.04</v>
      </c>
      <c r="F21" s="11">
        <v>21.92</v>
      </c>
      <c r="G21" s="11">
        <v>27.7</v>
      </c>
      <c r="H21" s="11">
        <v>306</v>
      </c>
      <c r="I21" s="11">
        <v>311</v>
      </c>
      <c r="J21" s="11">
        <v>2008</v>
      </c>
    </row>
    <row r="22" spans="1:10" ht="24.75" customHeight="1" x14ac:dyDescent="0.2">
      <c r="B22" s="66" t="s">
        <v>23</v>
      </c>
      <c r="C22" s="66"/>
      <c r="D22" s="10">
        <v>200</v>
      </c>
      <c r="E22" s="11">
        <v>0.6</v>
      </c>
      <c r="F22" s="11">
        <v>0.1</v>
      </c>
      <c r="G22" s="11">
        <v>31.7</v>
      </c>
      <c r="H22" s="11">
        <v>131</v>
      </c>
      <c r="I22" s="11">
        <v>402</v>
      </c>
      <c r="J22" s="11">
        <v>2008</v>
      </c>
    </row>
    <row r="23" spans="1:10" ht="24.75" customHeight="1" x14ac:dyDescent="0.2">
      <c r="B23" s="66" t="s">
        <v>24</v>
      </c>
      <c r="C23" s="66"/>
      <c r="D23" s="10">
        <v>40</v>
      </c>
      <c r="E23" s="11">
        <v>1.88</v>
      </c>
      <c r="F23" s="11">
        <v>0.88</v>
      </c>
      <c r="G23" s="11">
        <v>19.899999999999999</v>
      </c>
      <c r="H23" s="11">
        <v>72</v>
      </c>
      <c r="I23" s="11" t="s">
        <v>173</v>
      </c>
      <c r="J23" s="60" t="s">
        <v>162</v>
      </c>
    </row>
    <row r="24" spans="1:10" ht="24.75" customHeight="1" x14ac:dyDescent="0.2">
      <c r="B24" s="66" t="s">
        <v>16</v>
      </c>
      <c r="C24" s="66"/>
      <c r="D24" s="10">
        <v>60</v>
      </c>
      <c r="E24" s="11">
        <v>4.3499999999999996</v>
      </c>
      <c r="F24" s="11">
        <v>1.5</v>
      </c>
      <c r="G24" s="11">
        <v>29.7</v>
      </c>
      <c r="H24" s="11">
        <v>151.80000000000001</v>
      </c>
      <c r="I24" s="11" t="s">
        <v>161</v>
      </c>
      <c r="J24" s="60" t="s">
        <v>162</v>
      </c>
    </row>
    <row r="25" spans="1:10" ht="24.75" customHeight="1" x14ac:dyDescent="0.2">
      <c r="A25" s="70" t="s">
        <v>25</v>
      </c>
      <c r="B25" s="70"/>
      <c r="C25" s="70"/>
      <c r="D25" s="12">
        <f>20+25+25+200+35+240+200+40+60</f>
        <v>845</v>
      </c>
      <c r="E25" s="11">
        <f>SUM(E19:E24)</f>
        <v>31.310000000000002</v>
      </c>
      <c r="F25" s="11">
        <f t="shared" ref="F25:H25" si="1">SUM(F19:F24)</f>
        <v>37.400000000000006</v>
      </c>
      <c r="G25" s="11">
        <f t="shared" si="1"/>
        <v>125.19000000000001</v>
      </c>
      <c r="H25" s="11">
        <f t="shared" si="1"/>
        <v>847.11999999999989</v>
      </c>
      <c r="I25" s="11"/>
      <c r="J25" s="11"/>
    </row>
    <row r="26" spans="1:10" ht="24.75" customHeight="1" x14ac:dyDescent="0.2">
      <c r="A26" s="70" t="s">
        <v>26</v>
      </c>
      <c r="B26" s="70"/>
      <c r="C26" s="70"/>
      <c r="D26" s="12">
        <f>D17+D25</f>
        <v>1482</v>
      </c>
      <c r="E26" s="11">
        <f>E17+E25</f>
        <v>43.160000000000004</v>
      </c>
      <c r="F26" s="11">
        <f t="shared" ref="F26:H26" si="2">F17+F25</f>
        <v>47.900000000000006</v>
      </c>
      <c r="G26" s="11">
        <f t="shared" si="2"/>
        <v>201.49</v>
      </c>
      <c r="H26" s="11">
        <f t="shared" si="2"/>
        <v>1299.7199999999998</v>
      </c>
      <c r="I26" s="11"/>
      <c r="J26" s="11"/>
    </row>
    <row r="27" spans="1:10" ht="24.75" customHeight="1" x14ac:dyDescent="0.2">
      <c r="E27" s="3"/>
      <c r="F27" s="3"/>
      <c r="G27" s="3"/>
      <c r="H27" s="3"/>
      <c r="I27" s="5"/>
    </row>
    <row r="28" spans="1:10" ht="24.75" customHeight="1" x14ac:dyDescent="0.2">
      <c r="A28" s="4" t="s">
        <v>101</v>
      </c>
      <c r="D28" s="5" t="s">
        <v>1</v>
      </c>
      <c r="E28" s="1" t="s">
        <v>2</v>
      </c>
      <c r="G28" s="5" t="s">
        <v>3</v>
      </c>
      <c r="H28" s="1" t="s">
        <v>27</v>
      </c>
    </row>
    <row r="29" spans="1:10" s="1" customFormat="1" ht="24.75" customHeight="1" x14ac:dyDescent="0.2">
      <c r="A29" s="71" t="s">
        <v>5</v>
      </c>
      <c r="B29" s="71" t="s">
        <v>6</v>
      </c>
      <c r="C29" s="71"/>
      <c r="D29" s="71" t="s">
        <v>7</v>
      </c>
      <c r="E29" s="74" t="s">
        <v>8</v>
      </c>
      <c r="F29" s="74"/>
      <c r="G29" s="74"/>
      <c r="H29" s="71" t="s">
        <v>9</v>
      </c>
      <c r="I29" s="69" t="s">
        <v>140</v>
      </c>
      <c r="J29" s="69" t="s">
        <v>151</v>
      </c>
    </row>
    <row r="30" spans="1:10" s="1" customFormat="1" ht="24.75" customHeight="1" x14ac:dyDescent="0.2">
      <c r="A30" s="68"/>
      <c r="B30" s="72"/>
      <c r="C30" s="73"/>
      <c r="D30" s="68"/>
      <c r="E30" s="6" t="s">
        <v>10</v>
      </c>
      <c r="F30" s="6" t="s">
        <v>11</v>
      </c>
      <c r="G30" s="6" t="s">
        <v>12</v>
      </c>
      <c r="H30" s="68"/>
      <c r="I30" s="68"/>
      <c r="J30" s="68"/>
    </row>
    <row r="31" spans="1:10" ht="24.75" customHeight="1" x14ac:dyDescent="0.2">
      <c r="A31" s="7" t="s">
        <v>13</v>
      </c>
      <c r="B31" s="91"/>
      <c r="C31" s="91"/>
      <c r="D31" s="8"/>
      <c r="E31" s="8"/>
      <c r="F31" s="8"/>
      <c r="G31" s="8"/>
      <c r="H31" s="8"/>
      <c r="I31" s="9"/>
      <c r="J31" s="9"/>
    </row>
    <row r="32" spans="1:10" ht="24.75" customHeight="1" x14ac:dyDescent="0.2">
      <c r="B32" s="66" t="s">
        <v>28</v>
      </c>
      <c r="C32" s="66"/>
      <c r="D32" s="10" t="s">
        <v>15</v>
      </c>
      <c r="E32" s="11">
        <v>6.8</v>
      </c>
      <c r="F32" s="11">
        <v>7.1</v>
      </c>
      <c r="G32" s="11">
        <v>26.9</v>
      </c>
      <c r="H32" s="11">
        <v>199</v>
      </c>
      <c r="I32" s="11">
        <v>184</v>
      </c>
      <c r="J32" s="11">
        <v>2008</v>
      </c>
    </row>
    <row r="33" spans="1:10" ht="24.75" customHeight="1" x14ac:dyDescent="0.2">
      <c r="B33" s="66" t="s">
        <v>29</v>
      </c>
      <c r="C33" s="66"/>
      <c r="D33" s="10">
        <v>20</v>
      </c>
      <c r="E33" s="11">
        <v>4.5999999999999996</v>
      </c>
      <c r="F33" s="11">
        <v>5.93</v>
      </c>
      <c r="G33" s="11"/>
      <c r="H33" s="11">
        <v>72.67</v>
      </c>
      <c r="I33" s="11">
        <v>14</v>
      </c>
      <c r="J33" s="11">
        <v>2008</v>
      </c>
    </row>
    <row r="34" spans="1:10" ht="24.75" customHeight="1" x14ac:dyDescent="0.2">
      <c r="B34" s="66" t="s">
        <v>30</v>
      </c>
      <c r="C34" s="66"/>
      <c r="D34" s="10" t="s">
        <v>31</v>
      </c>
      <c r="E34" s="11">
        <v>0.2</v>
      </c>
      <c r="F34" s="11">
        <v>0.1</v>
      </c>
      <c r="G34" s="11">
        <v>15</v>
      </c>
      <c r="H34" s="11">
        <v>60</v>
      </c>
      <c r="I34" s="11" t="s">
        <v>184</v>
      </c>
      <c r="J34" s="11">
        <v>2008</v>
      </c>
    </row>
    <row r="35" spans="1:10" ht="24.75" customHeight="1" x14ac:dyDescent="0.2">
      <c r="B35" s="66" t="s">
        <v>146</v>
      </c>
      <c r="C35" s="66"/>
      <c r="D35" s="10">
        <v>125</v>
      </c>
      <c r="E35" s="11">
        <v>4</v>
      </c>
      <c r="F35" s="11">
        <v>3.1</v>
      </c>
      <c r="G35" s="11">
        <v>13</v>
      </c>
      <c r="H35" s="11">
        <v>100</v>
      </c>
      <c r="I35" s="11" t="s">
        <v>172</v>
      </c>
      <c r="J35" s="60" t="s">
        <v>162</v>
      </c>
    </row>
    <row r="36" spans="1:10" ht="24.75" customHeight="1" x14ac:dyDescent="0.2">
      <c r="B36" s="66" t="s">
        <v>16</v>
      </c>
      <c r="C36" s="66"/>
      <c r="D36" s="10">
        <v>60</v>
      </c>
      <c r="E36" s="11">
        <v>4.3499999999999996</v>
      </c>
      <c r="F36" s="11">
        <v>1.5</v>
      </c>
      <c r="G36" s="11">
        <v>29.7</v>
      </c>
      <c r="H36" s="11">
        <v>151.80000000000001</v>
      </c>
      <c r="I36" s="11" t="s">
        <v>161</v>
      </c>
      <c r="J36" s="60" t="s">
        <v>162</v>
      </c>
    </row>
    <row r="37" spans="1:10" ht="24.75" customHeight="1" x14ac:dyDescent="0.2">
      <c r="A37" s="70" t="s">
        <v>18</v>
      </c>
      <c r="B37" s="70"/>
      <c r="C37" s="70"/>
      <c r="D37" s="12">
        <f>155+185+15+125+60+20</f>
        <v>560</v>
      </c>
      <c r="E37" s="11">
        <f>SUM(E32:E36)</f>
        <v>19.949999999999996</v>
      </c>
      <c r="F37" s="11">
        <f t="shared" ref="F37:H37" si="3">SUM(F32:F36)</f>
        <v>17.73</v>
      </c>
      <c r="G37" s="11">
        <f t="shared" si="3"/>
        <v>84.6</v>
      </c>
      <c r="H37" s="11">
        <f t="shared" si="3"/>
        <v>583.47</v>
      </c>
      <c r="I37" s="11"/>
      <c r="J37" s="11"/>
    </row>
    <row r="38" spans="1:10" ht="24.75" customHeight="1" x14ac:dyDescent="0.2">
      <c r="A38" s="7" t="s">
        <v>19</v>
      </c>
      <c r="B38" s="91"/>
      <c r="C38" s="91"/>
      <c r="D38" s="8"/>
      <c r="E38" s="8"/>
      <c r="F38" s="8"/>
      <c r="G38" s="8"/>
      <c r="H38" s="8"/>
      <c r="I38" s="9"/>
      <c r="J38" s="9"/>
    </row>
    <row r="39" spans="1:10" ht="24.75" customHeight="1" x14ac:dyDescent="0.2">
      <c r="B39" s="66" t="s">
        <v>32</v>
      </c>
      <c r="C39" s="66"/>
      <c r="D39" s="10">
        <v>60</v>
      </c>
      <c r="E39" s="11">
        <v>0.42</v>
      </c>
      <c r="F39" s="11">
        <v>6</v>
      </c>
      <c r="G39" s="11">
        <v>1.38</v>
      </c>
      <c r="H39" s="11">
        <v>61.8</v>
      </c>
      <c r="I39" s="11">
        <v>19</v>
      </c>
      <c r="J39" s="11">
        <v>2008</v>
      </c>
    </row>
    <row r="40" spans="1:10" ht="24.75" customHeight="1" x14ac:dyDescent="0.2">
      <c r="B40" s="66" t="s">
        <v>33</v>
      </c>
      <c r="C40" s="66"/>
      <c r="D40" s="10" t="s">
        <v>34</v>
      </c>
      <c r="E40" s="11">
        <v>2.5</v>
      </c>
      <c r="F40" s="11">
        <v>4</v>
      </c>
      <c r="G40" s="11">
        <v>9.5</v>
      </c>
      <c r="H40" s="11">
        <v>84.1</v>
      </c>
      <c r="I40" s="11">
        <v>76</v>
      </c>
      <c r="J40" s="11">
        <v>2008</v>
      </c>
    </row>
    <row r="41" spans="1:10" ht="24.75" customHeight="1" x14ac:dyDescent="0.2">
      <c r="B41" s="66" t="s">
        <v>35</v>
      </c>
      <c r="C41" s="66"/>
      <c r="D41" s="10">
        <v>250</v>
      </c>
      <c r="E41" s="11">
        <v>20.2</v>
      </c>
      <c r="F41" s="11">
        <v>19.8</v>
      </c>
      <c r="G41" s="11">
        <v>44.6</v>
      </c>
      <c r="H41" s="11">
        <v>438</v>
      </c>
      <c r="I41" s="11">
        <v>299</v>
      </c>
      <c r="J41" s="11">
        <v>2008</v>
      </c>
    </row>
    <row r="42" spans="1:10" ht="24.75" customHeight="1" x14ac:dyDescent="0.2">
      <c r="B42" s="66" t="s">
        <v>36</v>
      </c>
      <c r="C42" s="66"/>
      <c r="D42" s="10">
        <v>20</v>
      </c>
      <c r="E42" s="11">
        <v>0.28000000000000003</v>
      </c>
      <c r="F42" s="11">
        <v>0.8</v>
      </c>
      <c r="G42" s="11">
        <v>1.28</v>
      </c>
      <c r="H42" s="11">
        <v>13.6</v>
      </c>
      <c r="I42" s="11">
        <v>371</v>
      </c>
      <c r="J42" s="11">
        <v>2008</v>
      </c>
    </row>
    <row r="43" spans="1:10" ht="40.5" customHeight="1" x14ac:dyDescent="0.2">
      <c r="B43" s="65" t="s">
        <v>157</v>
      </c>
      <c r="C43" s="66"/>
      <c r="D43" s="10">
        <v>200</v>
      </c>
      <c r="E43" s="11">
        <v>1</v>
      </c>
      <c r="F43" s="11">
        <v>0.2</v>
      </c>
      <c r="G43" s="11">
        <v>17.78</v>
      </c>
      <c r="H43" s="11">
        <v>89</v>
      </c>
      <c r="I43" s="11">
        <v>442</v>
      </c>
      <c r="J43" s="11">
        <v>2008</v>
      </c>
    </row>
    <row r="44" spans="1:10" ht="24.75" customHeight="1" x14ac:dyDescent="0.2">
      <c r="B44" s="66" t="s">
        <v>16</v>
      </c>
      <c r="C44" s="66"/>
      <c r="D44" s="10">
        <v>20</v>
      </c>
      <c r="E44" s="11">
        <v>1.45</v>
      </c>
      <c r="F44" s="11">
        <v>0.5</v>
      </c>
      <c r="G44" s="11">
        <v>9.9</v>
      </c>
      <c r="H44" s="11">
        <v>50.6</v>
      </c>
      <c r="I44" s="11" t="s">
        <v>161</v>
      </c>
      <c r="J44" s="60" t="s">
        <v>162</v>
      </c>
    </row>
    <row r="45" spans="1:10" ht="24.75" customHeight="1" x14ac:dyDescent="0.2">
      <c r="B45" s="66" t="s">
        <v>24</v>
      </c>
      <c r="C45" s="66"/>
      <c r="D45" s="10">
        <v>40</v>
      </c>
      <c r="E45" s="11">
        <v>1.88</v>
      </c>
      <c r="F45" s="11">
        <v>0.88</v>
      </c>
      <c r="G45" s="11">
        <v>19.899999999999999</v>
      </c>
      <c r="H45" s="11">
        <v>72</v>
      </c>
      <c r="I45" s="11" t="s">
        <v>173</v>
      </c>
      <c r="J45" s="60" t="s">
        <v>162</v>
      </c>
    </row>
    <row r="46" spans="1:10" ht="24.75" customHeight="1" x14ac:dyDescent="0.2">
      <c r="A46" s="70" t="s">
        <v>25</v>
      </c>
      <c r="B46" s="70"/>
      <c r="C46" s="70"/>
      <c r="D46" s="12">
        <f>D39+D41+D42+D43+D44+D45+205</f>
        <v>795</v>
      </c>
      <c r="E46" s="11">
        <f>SUM(E39:E45)</f>
        <v>27.729999999999997</v>
      </c>
      <c r="F46" s="11">
        <f t="shared" ref="F46:H46" si="4">SUM(F39:F45)</f>
        <v>32.18</v>
      </c>
      <c r="G46" s="11">
        <f t="shared" si="4"/>
        <v>104.34</v>
      </c>
      <c r="H46" s="11">
        <f t="shared" si="4"/>
        <v>809.1</v>
      </c>
      <c r="I46" s="11"/>
      <c r="J46" s="11"/>
    </row>
    <row r="47" spans="1:10" s="1" customFormat="1" ht="24.75" customHeight="1" x14ac:dyDescent="0.2">
      <c r="A47" s="70" t="s">
        <v>26</v>
      </c>
      <c r="B47" s="70"/>
      <c r="C47" s="70"/>
      <c r="D47" s="61">
        <f>D37+D46</f>
        <v>1355</v>
      </c>
      <c r="E47" s="11">
        <f>E37+E46</f>
        <v>47.679999999999993</v>
      </c>
      <c r="F47" s="11">
        <f t="shared" ref="F47:H47" si="5">F37+F46</f>
        <v>49.91</v>
      </c>
      <c r="G47" s="11">
        <f t="shared" si="5"/>
        <v>188.94</v>
      </c>
      <c r="H47" s="11">
        <f t="shared" si="5"/>
        <v>1392.5700000000002</v>
      </c>
      <c r="I47" s="11"/>
      <c r="J47" s="11"/>
    </row>
    <row r="48" spans="1:10" ht="24.75" customHeight="1" x14ac:dyDescent="0.2">
      <c r="E48" s="3"/>
      <c r="F48" s="3"/>
      <c r="G48" s="3"/>
      <c r="H48" s="3"/>
      <c r="I48" s="5"/>
    </row>
    <row r="49" spans="1:10" ht="24.75" customHeight="1" x14ac:dyDescent="0.2">
      <c r="A49" s="4" t="s">
        <v>101</v>
      </c>
      <c r="D49" s="5" t="s">
        <v>1</v>
      </c>
      <c r="E49" s="1" t="s">
        <v>2</v>
      </c>
      <c r="G49" s="5" t="s">
        <v>3</v>
      </c>
      <c r="H49" s="1" t="s">
        <v>37</v>
      </c>
    </row>
    <row r="50" spans="1:10" s="1" customFormat="1" ht="24.75" customHeight="1" x14ac:dyDescent="0.2">
      <c r="A50" s="71" t="s">
        <v>5</v>
      </c>
      <c r="B50" s="71" t="s">
        <v>6</v>
      </c>
      <c r="C50" s="71"/>
      <c r="D50" s="71" t="s">
        <v>7</v>
      </c>
      <c r="E50" s="74" t="s">
        <v>8</v>
      </c>
      <c r="F50" s="74"/>
      <c r="G50" s="74"/>
      <c r="H50" s="71" t="s">
        <v>9</v>
      </c>
      <c r="I50" s="69" t="s">
        <v>140</v>
      </c>
      <c r="J50" s="69" t="s">
        <v>151</v>
      </c>
    </row>
    <row r="51" spans="1:10" s="1" customFormat="1" ht="24.75" customHeight="1" x14ac:dyDescent="0.2">
      <c r="A51" s="68"/>
      <c r="B51" s="72"/>
      <c r="C51" s="73"/>
      <c r="D51" s="68"/>
      <c r="E51" s="6" t="s">
        <v>10</v>
      </c>
      <c r="F51" s="6" t="s">
        <v>11</v>
      </c>
      <c r="G51" s="6" t="s">
        <v>12</v>
      </c>
      <c r="H51" s="68"/>
      <c r="I51" s="68"/>
      <c r="J51" s="68"/>
    </row>
    <row r="52" spans="1:10" ht="24.75" customHeight="1" x14ac:dyDescent="0.2">
      <c r="A52" s="7" t="s">
        <v>13</v>
      </c>
      <c r="B52" s="91"/>
      <c r="C52" s="91"/>
      <c r="D52" s="8"/>
      <c r="E52" s="8"/>
      <c r="F52" s="8"/>
      <c r="G52" s="8"/>
      <c r="H52" s="8"/>
      <c r="I52" s="9"/>
      <c r="J52" s="9"/>
    </row>
    <row r="53" spans="1:10" ht="24.75" customHeight="1" x14ac:dyDescent="0.2">
      <c r="B53" s="65" t="s">
        <v>141</v>
      </c>
      <c r="C53" s="66"/>
      <c r="D53" s="12" t="s">
        <v>142</v>
      </c>
      <c r="E53" s="11">
        <v>10.41</v>
      </c>
      <c r="F53" s="11">
        <v>10.28</v>
      </c>
      <c r="G53" s="11">
        <v>18.59</v>
      </c>
      <c r="H53" s="11">
        <v>208.27</v>
      </c>
      <c r="I53" s="60" t="s">
        <v>163</v>
      </c>
      <c r="J53" s="60" t="s">
        <v>162</v>
      </c>
    </row>
    <row r="54" spans="1:10" ht="24.75" customHeight="1" x14ac:dyDescent="0.2">
      <c r="B54" s="66" t="s">
        <v>38</v>
      </c>
      <c r="C54" s="66"/>
      <c r="D54" s="10">
        <v>200</v>
      </c>
      <c r="E54" s="13">
        <v>2.9</v>
      </c>
      <c r="F54" s="13">
        <v>2.5</v>
      </c>
      <c r="G54" s="13">
        <v>24.8</v>
      </c>
      <c r="H54" s="13">
        <v>134</v>
      </c>
      <c r="I54" s="11">
        <v>433</v>
      </c>
      <c r="J54" s="11">
        <v>2008</v>
      </c>
    </row>
    <row r="55" spans="1:10" ht="24.75" customHeight="1" x14ac:dyDescent="0.2">
      <c r="B55" s="65" t="s">
        <v>149</v>
      </c>
      <c r="C55" s="66"/>
      <c r="D55" s="62">
        <v>130</v>
      </c>
      <c r="E55" s="58">
        <v>0.62</v>
      </c>
      <c r="F55" s="58">
        <v>0.62</v>
      </c>
      <c r="G55" s="58">
        <v>15.2</v>
      </c>
      <c r="H55" s="58">
        <v>70.2</v>
      </c>
      <c r="I55" s="56">
        <v>338</v>
      </c>
      <c r="J55" s="56">
        <v>2017</v>
      </c>
    </row>
    <row r="56" spans="1:10" ht="24.75" customHeight="1" x14ac:dyDescent="0.2">
      <c r="B56" s="66" t="s">
        <v>16</v>
      </c>
      <c r="C56" s="66"/>
      <c r="D56" s="10">
        <v>80</v>
      </c>
      <c r="E56" s="57">
        <v>5.8</v>
      </c>
      <c r="F56" s="57">
        <v>2</v>
      </c>
      <c r="G56" s="57">
        <v>39.6</v>
      </c>
      <c r="H56" s="57">
        <v>202.4</v>
      </c>
      <c r="I56" s="11" t="s">
        <v>161</v>
      </c>
      <c r="J56" s="60" t="s">
        <v>162</v>
      </c>
    </row>
    <row r="57" spans="1:10" ht="24.75" customHeight="1" x14ac:dyDescent="0.2">
      <c r="A57" s="70" t="s">
        <v>18</v>
      </c>
      <c r="B57" s="70"/>
      <c r="C57" s="70"/>
      <c r="D57" s="12">
        <f>125+25+200+130+80</f>
        <v>560</v>
      </c>
      <c r="E57" s="11">
        <f>SUM(E53:E56)</f>
        <v>19.73</v>
      </c>
      <c r="F57" s="11">
        <f t="shared" ref="F57:H57" si="6">SUM(F53:F56)</f>
        <v>15.399999999999999</v>
      </c>
      <c r="G57" s="11">
        <f t="shared" si="6"/>
        <v>98.19</v>
      </c>
      <c r="H57" s="11">
        <f t="shared" si="6"/>
        <v>614.87</v>
      </c>
      <c r="I57" s="11"/>
      <c r="J57" s="11"/>
    </row>
    <row r="58" spans="1:10" ht="24.75" customHeight="1" x14ac:dyDescent="0.2">
      <c r="A58" s="7" t="s">
        <v>19</v>
      </c>
      <c r="B58" s="91"/>
      <c r="C58" s="91"/>
      <c r="D58" s="8"/>
      <c r="E58" s="8"/>
      <c r="F58" s="8"/>
      <c r="G58" s="8"/>
      <c r="H58" s="8"/>
      <c r="I58" s="9"/>
      <c r="J58" s="9"/>
    </row>
    <row r="59" spans="1:10" ht="24.75" customHeight="1" x14ac:dyDescent="0.2">
      <c r="B59" s="66" t="s">
        <v>40</v>
      </c>
      <c r="C59" s="66"/>
      <c r="D59" s="10">
        <v>60</v>
      </c>
      <c r="E59" s="11">
        <v>0.5</v>
      </c>
      <c r="F59" s="11">
        <v>0.12</v>
      </c>
      <c r="G59" s="11">
        <v>1.6</v>
      </c>
      <c r="H59" s="11">
        <v>10.8</v>
      </c>
      <c r="I59" s="11">
        <v>71</v>
      </c>
      <c r="J59" s="11">
        <v>2017</v>
      </c>
    </row>
    <row r="60" spans="1:10" ht="24.75" customHeight="1" x14ac:dyDescent="0.2">
      <c r="B60" s="66" t="s">
        <v>155</v>
      </c>
      <c r="C60" s="66"/>
      <c r="D60" s="10" t="s">
        <v>34</v>
      </c>
      <c r="E60" s="11">
        <v>2.5499999999999998</v>
      </c>
      <c r="F60" s="11">
        <v>4.4800000000000004</v>
      </c>
      <c r="G60" s="11">
        <v>4.4800000000000004</v>
      </c>
      <c r="H60" s="11">
        <v>68.8</v>
      </c>
      <c r="I60" s="11">
        <v>84</v>
      </c>
      <c r="J60" s="11">
        <v>2008</v>
      </c>
    </row>
    <row r="61" spans="1:10" ht="24.75" customHeight="1" x14ac:dyDescent="0.2">
      <c r="B61" s="65" t="s">
        <v>164</v>
      </c>
      <c r="C61" s="66"/>
      <c r="D61" s="10">
        <v>100</v>
      </c>
      <c r="E61" s="11">
        <v>13.47</v>
      </c>
      <c r="F61" s="11">
        <v>12.83</v>
      </c>
      <c r="G61" s="11">
        <v>10.5</v>
      </c>
      <c r="H61" s="11">
        <v>208.33</v>
      </c>
      <c r="I61" s="60" t="s">
        <v>165</v>
      </c>
      <c r="J61" s="60" t="s">
        <v>162</v>
      </c>
    </row>
    <row r="62" spans="1:10" ht="24.75" customHeight="1" x14ac:dyDescent="0.2">
      <c r="B62" s="65" t="s">
        <v>139</v>
      </c>
      <c r="C62" s="66"/>
      <c r="D62" s="10">
        <v>150</v>
      </c>
      <c r="E62" s="11">
        <v>1.52</v>
      </c>
      <c r="F62" s="11">
        <v>4.58</v>
      </c>
      <c r="G62" s="11">
        <v>19.16</v>
      </c>
      <c r="H62" s="11">
        <v>169</v>
      </c>
      <c r="I62" s="60" t="s">
        <v>166</v>
      </c>
      <c r="J62" s="60" t="s">
        <v>162</v>
      </c>
    </row>
    <row r="63" spans="1:10" ht="24.75" customHeight="1" x14ac:dyDescent="0.2">
      <c r="B63" s="65" t="s">
        <v>144</v>
      </c>
      <c r="C63" s="66"/>
      <c r="D63" s="10">
        <v>200</v>
      </c>
      <c r="E63" s="11">
        <v>0.11</v>
      </c>
      <c r="F63" s="11">
        <v>0.11</v>
      </c>
      <c r="G63" s="11">
        <v>27.9</v>
      </c>
      <c r="H63" s="11">
        <v>113</v>
      </c>
      <c r="I63" s="11">
        <v>403</v>
      </c>
      <c r="J63" s="11">
        <v>2008</v>
      </c>
    </row>
    <row r="64" spans="1:10" ht="24.75" customHeight="1" x14ac:dyDescent="0.2">
      <c r="B64" s="66" t="s">
        <v>146</v>
      </c>
      <c r="C64" s="66"/>
      <c r="D64" s="10">
        <v>125</v>
      </c>
      <c r="E64" s="11">
        <v>4</v>
      </c>
      <c r="F64" s="11">
        <v>3.1</v>
      </c>
      <c r="G64" s="11">
        <v>13</v>
      </c>
      <c r="H64" s="11">
        <v>100</v>
      </c>
      <c r="I64" s="11" t="s">
        <v>172</v>
      </c>
      <c r="J64" s="60" t="s">
        <v>162</v>
      </c>
    </row>
    <row r="65" spans="1:10" ht="24.75" customHeight="1" x14ac:dyDescent="0.2">
      <c r="B65" s="66" t="s">
        <v>41</v>
      </c>
      <c r="C65" s="66"/>
      <c r="D65" s="10">
        <v>20</v>
      </c>
      <c r="E65" s="11">
        <v>1.8</v>
      </c>
      <c r="F65" s="11">
        <v>2.9</v>
      </c>
      <c r="G65" s="11">
        <v>15.25</v>
      </c>
      <c r="H65" s="11">
        <v>95.15</v>
      </c>
      <c r="I65" s="11" t="s">
        <v>174</v>
      </c>
      <c r="J65" s="60" t="s">
        <v>162</v>
      </c>
    </row>
    <row r="66" spans="1:10" ht="24.75" customHeight="1" x14ac:dyDescent="0.2">
      <c r="B66" s="66" t="s">
        <v>24</v>
      </c>
      <c r="C66" s="66"/>
      <c r="D66" s="10">
        <v>40</v>
      </c>
      <c r="E66" s="11">
        <v>1.88</v>
      </c>
      <c r="F66" s="11">
        <v>0.88</v>
      </c>
      <c r="G66" s="11">
        <v>19.899999999999999</v>
      </c>
      <c r="H66" s="11">
        <v>72</v>
      </c>
      <c r="I66" s="11" t="s">
        <v>173</v>
      </c>
      <c r="J66" s="60" t="s">
        <v>162</v>
      </c>
    </row>
    <row r="67" spans="1:10" ht="24.75" customHeight="1" x14ac:dyDescent="0.2">
      <c r="A67" s="70" t="s">
        <v>25</v>
      </c>
      <c r="B67" s="70"/>
      <c r="C67" s="70"/>
      <c r="D67" s="12">
        <f>D59+D61+D62+D63+D64+D65+D66+205</f>
        <v>900</v>
      </c>
      <c r="E67" s="11">
        <f>SUM(E59:E66)</f>
        <v>25.83</v>
      </c>
      <c r="F67" s="11">
        <f t="shared" ref="F67:H67" si="7">SUM(F59:F66)</f>
        <v>28.999999999999996</v>
      </c>
      <c r="G67" s="11">
        <f t="shared" si="7"/>
        <v>111.78999999999999</v>
      </c>
      <c r="H67" s="11">
        <f t="shared" si="7"/>
        <v>837.08</v>
      </c>
      <c r="I67" s="11"/>
      <c r="J67" s="11"/>
    </row>
    <row r="68" spans="1:10" ht="24.75" customHeight="1" x14ac:dyDescent="0.2">
      <c r="A68" s="70" t="s">
        <v>26</v>
      </c>
      <c r="B68" s="70"/>
      <c r="C68" s="70"/>
      <c r="D68" s="12">
        <f>D57+D67</f>
        <v>1460</v>
      </c>
      <c r="E68" s="11">
        <f>E57+E67</f>
        <v>45.56</v>
      </c>
      <c r="F68" s="11">
        <f t="shared" ref="F68:H68" si="8">F57+F67</f>
        <v>44.399999999999991</v>
      </c>
      <c r="G68" s="11">
        <f t="shared" si="8"/>
        <v>209.98</v>
      </c>
      <c r="H68" s="11">
        <f t="shared" si="8"/>
        <v>1451.95</v>
      </c>
      <c r="I68" s="11"/>
      <c r="J68" s="11"/>
    </row>
    <row r="69" spans="1:10" ht="24.75" customHeight="1" x14ac:dyDescent="0.2">
      <c r="E69" s="3"/>
      <c r="F69" s="3"/>
      <c r="G69" s="3"/>
      <c r="H69" s="3"/>
      <c r="I69" s="5"/>
    </row>
    <row r="70" spans="1:10" ht="24.75" customHeight="1" x14ac:dyDescent="0.2">
      <c r="A70" s="4" t="s">
        <v>101</v>
      </c>
      <c r="D70" s="5" t="s">
        <v>1</v>
      </c>
      <c r="E70" s="1" t="s">
        <v>2</v>
      </c>
      <c r="G70" s="5" t="s">
        <v>3</v>
      </c>
      <c r="H70" s="1" t="s">
        <v>42</v>
      </c>
    </row>
    <row r="71" spans="1:10" s="1" customFormat="1" ht="24.75" customHeight="1" x14ac:dyDescent="0.2">
      <c r="A71" s="71" t="s">
        <v>5</v>
      </c>
      <c r="B71" s="71" t="s">
        <v>6</v>
      </c>
      <c r="C71" s="71"/>
      <c r="D71" s="71" t="s">
        <v>7</v>
      </c>
      <c r="E71" s="74" t="s">
        <v>8</v>
      </c>
      <c r="F71" s="74"/>
      <c r="G71" s="74"/>
      <c r="H71" s="71" t="s">
        <v>9</v>
      </c>
      <c r="I71" s="69" t="s">
        <v>140</v>
      </c>
      <c r="J71" s="69" t="s">
        <v>151</v>
      </c>
    </row>
    <row r="72" spans="1:10" s="1" customFormat="1" ht="24.75" customHeight="1" x14ac:dyDescent="0.2">
      <c r="A72" s="68"/>
      <c r="B72" s="72"/>
      <c r="C72" s="73"/>
      <c r="D72" s="68"/>
      <c r="E72" s="6" t="s">
        <v>10</v>
      </c>
      <c r="F72" s="6" t="s">
        <v>11</v>
      </c>
      <c r="G72" s="6" t="s">
        <v>12</v>
      </c>
      <c r="H72" s="68"/>
      <c r="I72" s="68"/>
      <c r="J72" s="68"/>
    </row>
    <row r="73" spans="1:10" ht="24.75" customHeight="1" x14ac:dyDescent="0.2">
      <c r="A73" s="7" t="s">
        <v>13</v>
      </c>
      <c r="B73" s="91"/>
      <c r="C73" s="91"/>
      <c r="D73" s="8"/>
      <c r="E73" s="8"/>
      <c r="F73" s="8"/>
      <c r="G73" s="8"/>
      <c r="H73" s="8"/>
      <c r="I73" s="9"/>
      <c r="J73" s="9"/>
    </row>
    <row r="74" spans="1:10" ht="24.75" customHeight="1" x14ac:dyDescent="0.2">
      <c r="B74" s="66" t="s">
        <v>43</v>
      </c>
      <c r="C74" s="66"/>
      <c r="D74" s="10" t="s">
        <v>44</v>
      </c>
      <c r="E74" s="13">
        <v>14.21</v>
      </c>
      <c r="F74" s="13">
        <v>10.76</v>
      </c>
      <c r="G74" s="13">
        <v>13.39</v>
      </c>
      <c r="H74" s="13">
        <v>210.63</v>
      </c>
      <c r="I74" s="11">
        <v>224</v>
      </c>
      <c r="J74" s="11">
        <v>2008</v>
      </c>
    </row>
    <row r="75" spans="1:10" ht="24.75" customHeight="1" x14ac:dyDescent="0.2">
      <c r="B75" s="65" t="s">
        <v>147</v>
      </c>
      <c r="C75" s="66"/>
      <c r="D75" s="62">
        <v>130</v>
      </c>
      <c r="E75" s="58">
        <v>1</v>
      </c>
      <c r="F75" s="58">
        <v>0.3</v>
      </c>
      <c r="G75" s="58">
        <v>9.8000000000000007</v>
      </c>
      <c r="H75" s="58">
        <v>49.4</v>
      </c>
      <c r="I75" s="56">
        <v>338</v>
      </c>
      <c r="J75" s="56">
        <v>2017</v>
      </c>
    </row>
    <row r="76" spans="1:10" ht="24.75" customHeight="1" x14ac:dyDescent="0.2">
      <c r="B76" s="66" t="s">
        <v>30</v>
      </c>
      <c r="C76" s="66"/>
      <c r="D76" s="10" t="s">
        <v>31</v>
      </c>
      <c r="E76" s="57">
        <v>0.2</v>
      </c>
      <c r="F76" s="57">
        <v>0.1</v>
      </c>
      <c r="G76" s="57">
        <v>15</v>
      </c>
      <c r="H76" s="57">
        <v>60</v>
      </c>
      <c r="I76" s="11" t="s">
        <v>184</v>
      </c>
      <c r="J76" s="11">
        <v>2008</v>
      </c>
    </row>
    <row r="77" spans="1:10" ht="24.75" customHeight="1" x14ac:dyDescent="0.2">
      <c r="B77" s="66" t="s">
        <v>16</v>
      </c>
      <c r="C77" s="66"/>
      <c r="D77" s="10">
        <v>80</v>
      </c>
      <c r="E77" s="11">
        <v>5.8</v>
      </c>
      <c r="F77" s="11">
        <v>2</v>
      </c>
      <c r="G77" s="11">
        <v>39.6</v>
      </c>
      <c r="H77" s="11">
        <v>202.4</v>
      </c>
      <c r="I77" s="11" t="s">
        <v>161</v>
      </c>
      <c r="J77" s="60" t="s">
        <v>162</v>
      </c>
    </row>
    <row r="78" spans="1:10" ht="24.75" customHeight="1" x14ac:dyDescent="0.2">
      <c r="A78" s="70" t="s">
        <v>18</v>
      </c>
      <c r="B78" s="70"/>
      <c r="C78" s="70"/>
      <c r="D78" s="12">
        <f>150+30+130+185+15+80</f>
        <v>590</v>
      </c>
      <c r="E78" s="11">
        <f>SUM(E74:E77)</f>
        <v>21.21</v>
      </c>
      <c r="F78" s="11">
        <f t="shared" ref="F78:H78" si="9">SUM(F74:F77)</f>
        <v>13.16</v>
      </c>
      <c r="G78" s="11">
        <f t="shared" si="9"/>
        <v>77.789999999999992</v>
      </c>
      <c r="H78" s="11">
        <f t="shared" si="9"/>
        <v>522.42999999999995</v>
      </c>
      <c r="I78" s="11"/>
      <c r="J78" s="11"/>
    </row>
    <row r="79" spans="1:10" ht="24.75" customHeight="1" x14ac:dyDescent="0.2">
      <c r="A79" s="7" t="s">
        <v>19</v>
      </c>
      <c r="B79" s="91"/>
      <c r="C79" s="91"/>
      <c r="D79" s="8"/>
      <c r="E79" s="8"/>
      <c r="F79" s="8"/>
      <c r="G79" s="8"/>
      <c r="H79" s="8"/>
      <c r="I79" s="9"/>
      <c r="J79" s="9"/>
    </row>
    <row r="80" spans="1:10" ht="24.75" customHeight="1" x14ac:dyDescent="0.2">
      <c r="B80" s="66" t="s">
        <v>45</v>
      </c>
      <c r="C80" s="66"/>
      <c r="D80" s="10">
        <v>60</v>
      </c>
      <c r="E80" s="11">
        <v>2.5</v>
      </c>
      <c r="F80" s="11">
        <v>4.9000000000000004</v>
      </c>
      <c r="G80" s="11">
        <v>6.1</v>
      </c>
      <c r="H80" s="11">
        <v>78</v>
      </c>
      <c r="I80" s="11">
        <v>56</v>
      </c>
      <c r="J80" s="11">
        <v>2008</v>
      </c>
    </row>
    <row r="81" spans="1:10" ht="24.75" customHeight="1" x14ac:dyDescent="0.2">
      <c r="B81" s="66" t="s">
        <v>46</v>
      </c>
      <c r="C81" s="66"/>
      <c r="D81" s="10" t="s">
        <v>34</v>
      </c>
      <c r="E81" s="11">
        <v>2.2799999999999998</v>
      </c>
      <c r="F81" s="11">
        <v>6.91</v>
      </c>
      <c r="G81" s="11">
        <v>13.65</v>
      </c>
      <c r="H81" s="11">
        <v>100.57</v>
      </c>
      <c r="I81" s="11">
        <v>91</v>
      </c>
      <c r="J81" s="11">
        <v>2008</v>
      </c>
    </row>
    <row r="82" spans="1:10" ht="24.75" customHeight="1" x14ac:dyDescent="0.2">
      <c r="B82" s="66" t="s">
        <v>181</v>
      </c>
      <c r="C82" s="66"/>
      <c r="D82" s="10">
        <v>100</v>
      </c>
      <c r="E82" s="11">
        <v>17.8</v>
      </c>
      <c r="F82" s="11">
        <v>13.4</v>
      </c>
      <c r="G82" s="11">
        <v>9</v>
      </c>
      <c r="H82" s="11">
        <v>228</v>
      </c>
      <c r="I82" s="11">
        <v>242</v>
      </c>
      <c r="J82" s="11">
        <v>2008</v>
      </c>
    </row>
    <row r="83" spans="1:10" ht="24.75" customHeight="1" x14ac:dyDescent="0.2">
      <c r="B83" s="66" t="s">
        <v>47</v>
      </c>
      <c r="C83" s="66"/>
      <c r="D83" s="10">
        <v>150</v>
      </c>
      <c r="E83" s="11">
        <v>3.72</v>
      </c>
      <c r="F83" s="11">
        <v>6.48</v>
      </c>
      <c r="G83" s="11">
        <v>24.3</v>
      </c>
      <c r="H83" s="11">
        <v>169.2</v>
      </c>
      <c r="I83" s="11">
        <v>335</v>
      </c>
      <c r="J83" s="11">
        <v>2008</v>
      </c>
    </row>
    <row r="84" spans="1:10" ht="44.25" customHeight="1" x14ac:dyDescent="0.2">
      <c r="B84" s="65" t="s">
        <v>157</v>
      </c>
      <c r="C84" s="66"/>
      <c r="D84" s="10">
        <v>200</v>
      </c>
      <c r="E84" s="11">
        <v>1</v>
      </c>
      <c r="F84" s="11">
        <v>0.2</v>
      </c>
      <c r="G84" s="11">
        <v>17.78</v>
      </c>
      <c r="H84" s="11">
        <v>89</v>
      </c>
      <c r="I84" s="11">
        <v>442</v>
      </c>
      <c r="J84" s="11">
        <v>2008</v>
      </c>
    </row>
    <row r="85" spans="1:10" ht="24.75" customHeight="1" x14ac:dyDescent="0.2">
      <c r="B85" s="66" t="s">
        <v>24</v>
      </c>
      <c r="C85" s="66"/>
      <c r="D85" s="10">
        <v>40</v>
      </c>
      <c r="E85" s="11">
        <v>1.88</v>
      </c>
      <c r="F85" s="11">
        <v>0.88</v>
      </c>
      <c r="G85" s="11">
        <v>19.899999999999999</v>
      </c>
      <c r="H85" s="11">
        <v>72</v>
      </c>
      <c r="I85" s="11" t="s">
        <v>173</v>
      </c>
      <c r="J85" s="60" t="s">
        <v>162</v>
      </c>
    </row>
    <row r="86" spans="1:10" ht="24.75" customHeight="1" x14ac:dyDescent="0.2">
      <c r="A86" s="70" t="s">
        <v>25</v>
      </c>
      <c r="B86" s="70"/>
      <c r="C86" s="70"/>
      <c r="D86" s="12">
        <f>D80+200+5+100+150+200+40</f>
        <v>755</v>
      </c>
      <c r="E86" s="11">
        <f>SUM(E80:E85)</f>
        <v>29.179999999999996</v>
      </c>
      <c r="F86" s="11">
        <f t="shared" ref="F86:H86" si="10">SUM(F80:F85)</f>
        <v>32.770000000000003</v>
      </c>
      <c r="G86" s="11">
        <f t="shared" si="10"/>
        <v>90.72999999999999</v>
      </c>
      <c r="H86" s="11">
        <f t="shared" si="10"/>
        <v>736.77</v>
      </c>
      <c r="I86" s="11"/>
      <c r="J86" s="11"/>
    </row>
    <row r="87" spans="1:10" s="1" customFormat="1" ht="24.75" customHeight="1" x14ac:dyDescent="0.2">
      <c r="A87" s="70" t="s">
        <v>26</v>
      </c>
      <c r="B87" s="70"/>
      <c r="C87" s="70"/>
      <c r="D87" s="61">
        <f>D78+D86</f>
        <v>1345</v>
      </c>
      <c r="E87" s="11">
        <f>E78+E86</f>
        <v>50.39</v>
      </c>
      <c r="F87" s="11">
        <f t="shared" ref="F87:H87" si="11">F78+F86</f>
        <v>45.930000000000007</v>
      </c>
      <c r="G87" s="11">
        <f t="shared" si="11"/>
        <v>168.51999999999998</v>
      </c>
      <c r="H87" s="11">
        <f t="shared" si="11"/>
        <v>1259.1999999999998</v>
      </c>
      <c r="I87" s="11"/>
      <c r="J87" s="11"/>
    </row>
    <row r="88" spans="1:10" ht="24.75" customHeight="1" x14ac:dyDescent="0.2">
      <c r="E88" s="3"/>
      <c r="F88" s="3"/>
      <c r="G88" s="3"/>
      <c r="H88" s="3"/>
      <c r="I88" s="5"/>
    </row>
    <row r="89" spans="1:10" ht="24.75" customHeight="1" x14ac:dyDescent="0.2">
      <c r="A89" s="4" t="s">
        <v>101</v>
      </c>
      <c r="D89" s="5" t="s">
        <v>1</v>
      </c>
      <c r="E89" s="1" t="s">
        <v>2</v>
      </c>
      <c r="G89" s="5" t="s">
        <v>3</v>
      </c>
      <c r="H89" s="1" t="s">
        <v>48</v>
      </c>
    </row>
    <row r="90" spans="1:10" s="1" customFormat="1" ht="24.75" customHeight="1" x14ac:dyDescent="0.2">
      <c r="A90" s="71" t="s">
        <v>5</v>
      </c>
      <c r="B90" s="71" t="s">
        <v>6</v>
      </c>
      <c r="C90" s="71"/>
      <c r="D90" s="71" t="s">
        <v>7</v>
      </c>
      <c r="E90" s="74" t="s">
        <v>8</v>
      </c>
      <c r="F90" s="74"/>
      <c r="G90" s="74"/>
      <c r="H90" s="71" t="s">
        <v>9</v>
      </c>
      <c r="I90" s="69" t="s">
        <v>140</v>
      </c>
      <c r="J90" s="69" t="s">
        <v>151</v>
      </c>
    </row>
    <row r="91" spans="1:10" s="1" customFormat="1" ht="24.75" customHeight="1" x14ac:dyDescent="0.2">
      <c r="A91" s="68"/>
      <c r="B91" s="72"/>
      <c r="C91" s="73"/>
      <c r="D91" s="68"/>
      <c r="E91" s="6" t="s">
        <v>10</v>
      </c>
      <c r="F91" s="6" t="s">
        <v>11</v>
      </c>
      <c r="G91" s="6" t="s">
        <v>12</v>
      </c>
      <c r="H91" s="68"/>
      <c r="I91" s="68"/>
      <c r="J91" s="68"/>
    </row>
    <row r="92" spans="1:10" ht="24.75" customHeight="1" x14ac:dyDescent="0.2">
      <c r="A92" s="7" t="s">
        <v>13</v>
      </c>
      <c r="B92" s="91"/>
      <c r="C92" s="91"/>
      <c r="D92" s="8"/>
      <c r="E92" s="8"/>
      <c r="F92" s="8"/>
      <c r="G92" s="8"/>
      <c r="H92" s="8"/>
      <c r="I92" s="9"/>
      <c r="J92" s="9"/>
    </row>
    <row r="93" spans="1:10" ht="24.75" customHeight="1" x14ac:dyDescent="0.2">
      <c r="B93" s="66" t="s">
        <v>49</v>
      </c>
      <c r="C93" s="66"/>
      <c r="D93" s="10" t="s">
        <v>50</v>
      </c>
      <c r="E93" s="11">
        <v>14.45</v>
      </c>
      <c r="F93" s="11">
        <v>23.86</v>
      </c>
      <c r="G93" s="11">
        <v>2.73</v>
      </c>
      <c r="H93" s="11">
        <v>283.64</v>
      </c>
      <c r="I93" s="11">
        <v>214</v>
      </c>
      <c r="J93" s="11">
        <v>2008</v>
      </c>
    </row>
    <row r="94" spans="1:10" ht="24.75" customHeight="1" x14ac:dyDescent="0.2">
      <c r="B94" s="65" t="s">
        <v>167</v>
      </c>
      <c r="C94" s="66"/>
      <c r="D94" s="10" t="s">
        <v>17</v>
      </c>
      <c r="E94" s="11">
        <v>0.3</v>
      </c>
      <c r="F94" s="11">
        <v>0.1</v>
      </c>
      <c r="G94" s="11">
        <v>15.2</v>
      </c>
      <c r="H94" s="11">
        <v>62</v>
      </c>
      <c r="I94" s="11" t="s">
        <v>182</v>
      </c>
      <c r="J94" s="11">
        <v>2008</v>
      </c>
    </row>
    <row r="95" spans="1:10" ht="24.75" customHeight="1" x14ac:dyDescent="0.2">
      <c r="B95" s="65" t="s">
        <v>148</v>
      </c>
      <c r="C95" s="66"/>
      <c r="D95" s="10">
        <v>130</v>
      </c>
      <c r="E95" s="11">
        <v>0.5</v>
      </c>
      <c r="F95" s="11">
        <v>0.4</v>
      </c>
      <c r="G95" s="11">
        <v>13.4</v>
      </c>
      <c r="H95" s="11">
        <v>61</v>
      </c>
      <c r="I95" s="11">
        <v>338</v>
      </c>
      <c r="J95" s="11">
        <v>2017</v>
      </c>
    </row>
    <row r="96" spans="1:10" ht="24.75" customHeight="1" x14ac:dyDescent="0.2">
      <c r="B96" s="66" t="s">
        <v>16</v>
      </c>
      <c r="C96" s="66"/>
      <c r="D96" s="10">
        <v>80</v>
      </c>
      <c r="E96" s="11">
        <v>5.8</v>
      </c>
      <c r="F96" s="11">
        <v>2</v>
      </c>
      <c r="G96" s="11">
        <v>39.6</v>
      </c>
      <c r="H96" s="11">
        <v>202.4</v>
      </c>
      <c r="I96" s="11" t="s">
        <v>161</v>
      </c>
      <c r="J96" s="60" t="s">
        <v>162</v>
      </c>
    </row>
    <row r="97" spans="1:10" ht="24.75" customHeight="1" x14ac:dyDescent="0.2">
      <c r="A97" s="70" t="s">
        <v>18</v>
      </c>
      <c r="B97" s="70"/>
      <c r="C97" s="70"/>
      <c r="D97" s="12">
        <f>145+5+185+15+7+130+80</f>
        <v>567</v>
      </c>
      <c r="E97" s="11">
        <f>SUM(E93:E96)</f>
        <v>21.05</v>
      </c>
      <c r="F97" s="11">
        <f t="shared" ref="F97:H97" si="12">SUM(F93:F96)</f>
        <v>26.36</v>
      </c>
      <c r="G97" s="11">
        <f t="shared" si="12"/>
        <v>70.930000000000007</v>
      </c>
      <c r="H97" s="11">
        <f t="shared" si="12"/>
        <v>609.04</v>
      </c>
      <c r="I97" s="11"/>
      <c r="J97" s="11"/>
    </row>
    <row r="98" spans="1:10" ht="24.75" customHeight="1" x14ac:dyDescent="0.2">
      <c r="A98" s="7" t="s">
        <v>19</v>
      </c>
      <c r="B98" s="91"/>
      <c r="C98" s="91"/>
      <c r="D98" s="8"/>
      <c r="E98" s="8"/>
      <c r="F98" s="8"/>
      <c r="G98" s="8"/>
      <c r="H98" s="8"/>
      <c r="I98" s="9"/>
      <c r="J98" s="9"/>
    </row>
    <row r="99" spans="1:10" ht="24.75" customHeight="1" x14ac:dyDescent="0.2">
      <c r="B99" s="66" t="s">
        <v>51</v>
      </c>
      <c r="C99" s="66"/>
      <c r="D99" s="10">
        <v>60</v>
      </c>
      <c r="E99" s="11">
        <v>0.66</v>
      </c>
      <c r="F99" s="11">
        <v>0.12</v>
      </c>
      <c r="G99" s="11">
        <v>2.2799999999999998</v>
      </c>
      <c r="H99" s="11">
        <v>13.2</v>
      </c>
      <c r="I99" s="11">
        <v>70</v>
      </c>
      <c r="J99" s="11">
        <v>2017</v>
      </c>
    </row>
    <row r="100" spans="1:10" ht="24.75" customHeight="1" x14ac:dyDescent="0.2">
      <c r="B100" s="66" t="s">
        <v>52</v>
      </c>
      <c r="C100" s="66"/>
      <c r="D100" s="10" t="s">
        <v>53</v>
      </c>
      <c r="E100" s="11">
        <v>1.22</v>
      </c>
      <c r="F100" s="11">
        <v>1.62</v>
      </c>
      <c r="G100" s="11">
        <v>8.6</v>
      </c>
      <c r="H100" s="11">
        <v>83.97</v>
      </c>
      <c r="I100" s="11" t="s">
        <v>185</v>
      </c>
      <c r="J100" s="11">
        <v>2008</v>
      </c>
    </row>
    <row r="101" spans="1:10" ht="24.75" customHeight="1" x14ac:dyDescent="0.2">
      <c r="B101" s="66" t="s">
        <v>54</v>
      </c>
      <c r="C101" s="66"/>
      <c r="D101" s="10">
        <v>100</v>
      </c>
      <c r="E101" s="11">
        <v>9.4</v>
      </c>
      <c r="F101" s="11">
        <v>6.08</v>
      </c>
      <c r="G101" s="11">
        <v>10.08</v>
      </c>
      <c r="H101" s="11">
        <v>150</v>
      </c>
      <c r="I101" s="11">
        <v>314</v>
      </c>
      <c r="J101" s="11">
        <v>2008</v>
      </c>
    </row>
    <row r="102" spans="1:10" ht="24.75" customHeight="1" x14ac:dyDescent="0.2">
      <c r="B102" s="66" t="s">
        <v>55</v>
      </c>
      <c r="C102" s="66"/>
      <c r="D102" s="10" t="s">
        <v>50</v>
      </c>
      <c r="E102" s="11">
        <v>2.81</v>
      </c>
      <c r="F102" s="11">
        <v>2.9</v>
      </c>
      <c r="G102" s="11">
        <v>44.25</v>
      </c>
      <c r="H102" s="11">
        <v>183.8</v>
      </c>
      <c r="I102" s="11">
        <v>205</v>
      </c>
      <c r="J102" s="11">
        <v>2017</v>
      </c>
    </row>
    <row r="103" spans="1:10" ht="24.75" customHeight="1" x14ac:dyDescent="0.2">
      <c r="B103" s="66" t="s">
        <v>56</v>
      </c>
      <c r="C103" s="66"/>
      <c r="D103" s="10">
        <v>30</v>
      </c>
      <c r="E103" s="11">
        <v>0.48</v>
      </c>
      <c r="F103" s="11">
        <v>1.2</v>
      </c>
      <c r="G103" s="11">
        <v>2.16</v>
      </c>
      <c r="H103" s="11">
        <v>21</v>
      </c>
      <c r="I103" s="11">
        <v>372</v>
      </c>
      <c r="J103" s="11">
        <v>2008</v>
      </c>
    </row>
    <row r="104" spans="1:10" ht="43.5" customHeight="1" x14ac:dyDescent="0.2">
      <c r="B104" s="65" t="s">
        <v>157</v>
      </c>
      <c r="C104" s="66"/>
      <c r="D104" s="10">
        <v>200</v>
      </c>
      <c r="E104" s="11">
        <v>1</v>
      </c>
      <c r="F104" s="11">
        <v>0.2</v>
      </c>
      <c r="G104" s="11">
        <v>17.78</v>
      </c>
      <c r="H104" s="11">
        <v>89</v>
      </c>
      <c r="I104" s="11">
        <v>442</v>
      </c>
      <c r="J104" s="11">
        <v>2008</v>
      </c>
    </row>
    <row r="105" spans="1:10" ht="24.75" customHeight="1" x14ac:dyDescent="0.2">
      <c r="B105" s="66" t="s">
        <v>146</v>
      </c>
      <c r="C105" s="66"/>
      <c r="D105" s="10">
        <v>125</v>
      </c>
      <c r="E105" s="11">
        <v>4</v>
      </c>
      <c r="F105" s="11">
        <v>3.1</v>
      </c>
      <c r="G105" s="11">
        <v>13</v>
      </c>
      <c r="H105" s="11">
        <v>100</v>
      </c>
      <c r="I105" s="11" t="s">
        <v>172</v>
      </c>
      <c r="J105" s="60" t="s">
        <v>162</v>
      </c>
    </row>
    <row r="106" spans="1:10" ht="24.75" customHeight="1" x14ac:dyDescent="0.2">
      <c r="B106" s="66" t="s">
        <v>24</v>
      </c>
      <c r="C106" s="66"/>
      <c r="D106" s="10">
        <v>40</v>
      </c>
      <c r="E106" s="11">
        <v>1.88</v>
      </c>
      <c r="F106" s="11">
        <v>0.88</v>
      </c>
      <c r="G106" s="11">
        <v>19.899999999999999</v>
      </c>
      <c r="H106" s="11">
        <v>72</v>
      </c>
      <c r="I106" s="11" t="s">
        <v>173</v>
      </c>
      <c r="J106" s="60" t="s">
        <v>162</v>
      </c>
    </row>
    <row r="107" spans="1:10" ht="24.75" customHeight="1" x14ac:dyDescent="0.2">
      <c r="A107" s="70" t="s">
        <v>25</v>
      </c>
      <c r="B107" s="70"/>
      <c r="C107" s="70"/>
      <c r="D107" s="12">
        <f>60+200+10+5+100+150+30+200+125+40</f>
        <v>920</v>
      </c>
      <c r="E107" s="11">
        <f>SUM(E99:E106)</f>
        <v>21.45</v>
      </c>
      <c r="F107" s="11">
        <f t="shared" ref="F107:H107" si="13">SUM(F99:F106)</f>
        <v>16.099999999999998</v>
      </c>
      <c r="G107" s="11">
        <f t="shared" si="13"/>
        <v>118.05000000000001</v>
      </c>
      <c r="H107" s="11">
        <f t="shared" si="13"/>
        <v>712.97</v>
      </c>
      <c r="I107" s="11"/>
      <c r="J107" s="11"/>
    </row>
    <row r="108" spans="1:10" ht="24.75" customHeight="1" x14ac:dyDescent="0.2">
      <c r="A108" s="70" t="s">
        <v>26</v>
      </c>
      <c r="B108" s="70"/>
      <c r="C108" s="70"/>
      <c r="D108" s="61">
        <f>D97+D107</f>
        <v>1487</v>
      </c>
      <c r="E108" s="11">
        <f>E97+E107</f>
        <v>42.5</v>
      </c>
      <c r="F108" s="11">
        <f t="shared" ref="F108:H108" si="14">F97+F107</f>
        <v>42.459999999999994</v>
      </c>
      <c r="G108" s="11">
        <f t="shared" si="14"/>
        <v>188.98000000000002</v>
      </c>
      <c r="H108" s="11">
        <f t="shared" si="14"/>
        <v>1322.01</v>
      </c>
      <c r="I108" s="11"/>
      <c r="J108" s="11"/>
    </row>
    <row r="109" spans="1:10" ht="24.75" customHeight="1" x14ac:dyDescent="0.2">
      <c r="E109" s="3"/>
      <c r="F109" s="3"/>
      <c r="G109" s="3"/>
      <c r="H109" s="3"/>
      <c r="I109" s="5"/>
    </row>
    <row r="110" spans="1:10" ht="24.75" customHeight="1" x14ac:dyDescent="0.2">
      <c r="A110" s="4" t="s">
        <v>101</v>
      </c>
      <c r="D110" s="5" t="s">
        <v>1</v>
      </c>
      <c r="E110" s="1" t="s">
        <v>2</v>
      </c>
      <c r="G110" s="5" t="s">
        <v>3</v>
      </c>
      <c r="H110" s="1" t="s">
        <v>58</v>
      </c>
    </row>
    <row r="111" spans="1:10" s="1" customFormat="1" ht="24.75" customHeight="1" x14ac:dyDescent="0.2">
      <c r="A111" s="71" t="s">
        <v>5</v>
      </c>
      <c r="B111" s="71" t="s">
        <v>6</v>
      </c>
      <c r="C111" s="71"/>
      <c r="D111" s="71" t="s">
        <v>7</v>
      </c>
      <c r="E111" s="74" t="s">
        <v>8</v>
      </c>
      <c r="F111" s="74"/>
      <c r="G111" s="74"/>
      <c r="H111" s="71" t="s">
        <v>9</v>
      </c>
      <c r="I111" s="69" t="s">
        <v>140</v>
      </c>
      <c r="J111" s="69" t="s">
        <v>151</v>
      </c>
    </row>
    <row r="112" spans="1:10" s="1" customFormat="1" ht="24.75" customHeight="1" x14ac:dyDescent="0.2">
      <c r="A112" s="68"/>
      <c r="B112" s="72"/>
      <c r="C112" s="73"/>
      <c r="D112" s="68"/>
      <c r="E112" s="6" t="s">
        <v>10</v>
      </c>
      <c r="F112" s="6" t="s">
        <v>11</v>
      </c>
      <c r="G112" s="6" t="s">
        <v>12</v>
      </c>
      <c r="H112" s="68"/>
      <c r="I112" s="68"/>
      <c r="J112" s="68"/>
    </row>
    <row r="113" spans="1:10" ht="24.75" customHeight="1" x14ac:dyDescent="0.2">
      <c r="A113" s="7" t="s">
        <v>13</v>
      </c>
      <c r="B113" s="91"/>
      <c r="C113" s="91"/>
      <c r="D113" s="8"/>
      <c r="E113" s="8"/>
      <c r="F113" s="8"/>
      <c r="G113" s="8"/>
      <c r="H113" s="8"/>
      <c r="I113" s="9"/>
      <c r="J113" s="9"/>
    </row>
    <row r="114" spans="1:10" ht="24.75" customHeight="1" x14ac:dyDescent="0.2">
      <c r="B114" s="66" t="s">
        <v>59</v>
      </c>
      <c r="C114" s="66"/>
      <c r="D114" s="10" t="s">
        <v>60</v>
      </c>
      <c r="E114" s="11">
        <v>3.73</v>
      </c>
      <c r="F114" s="11">
        <v>4.2</v>
      </c>
      <c r="G114" s="11">
        <v>19.37</v>
      </c>
      <c r="H114" s="11">
        <v>130.74</v>
      </c>
      <c r="I114" s="11">
        <v>189</v>
      </c>
      <c r="J114" s="11">
        <v>2008</v>
      </c>
    </row>
    <row r="115" spans="1:10" ht="24.75" customHeight="1" x14ac:dyDescent="0.2">
      <c r="B115" s="66" t="s">
        <v>61</v>
      </c>
      <c r="C115" s="66"/>
      <c r="D115" s="10" t="s">
        <v>62</v>
      </c>
      <c r="E115" s="11">
        <v>15</v>
      </c>
      <c r="F115" s="11">
        <v>11.33</v>
      </c>
      <c r="G115" s="11">
        <v>24.25</v>
      </c>
      <c r="H115" s="11">
        <v>189</v>
      </c>
      <c r="I115" s="11">
        <v>225</v>
      </c>
      <c r="J115" s="11">
        <v>2008</v>
      </c>
    </row>
    <row r="116" spans="1:10" ht="24.75" customHeight="1" x14ac:dyDescent="0.2">
      <c r="B116" s="66" t="s">
        <v>38</v>
      </c>
      <c r="C116" s="66"/>
      <c r="D116" s="10">
        <v>200</v>
      </c>
      <c r="E116" s="13">
        <v>2.9</v>
      </c>
      <c r="F116" s="13">
        <v>2.5</v>
      </c>
      <c r="G116" s="13">
        <v>24.8</v>
      </c>
      <c r="H116" s="13">
        <v>134</v>
      </c>
      <c r="I116" s="11">
        <v>433</v>
      </c>
      <c r="J116" s="11">
        <v>2008</v>
      </c>
    </row>
    <row r="117" spans="1:10" ht="24.75" customHeight="1" x14ac:dyDescent="0.2">
      <c r="B117" s="65" t="s">
        <v>147</v>
      </c>
      <c r="C117" s="66"/>
      <c r="D117" s="62">
        <v>100</v>
      </c>
      <c r="E117" s="58">
        <v>0.7</v>
      </c>
      <c r="F117" s="58">
        <v>0.23</v>
      </c>
      <c r="G117" s="58">
        <v>7.5</v>
      </c>
      <c r="H117" s="58">
        <v>38</v>
      </c>
      <c r="I117" s="59">
        <v>338</v>
      </c>
      <c r="J117" s="59">
        <v>2017</v>
      </c>
    </row>
    <row r="118" spans="1:10" ht="24.75" customHeight="1" x14ac:dyDescent="0.2">
      <c r="B118" s="66" t="s">
        <v>16</v>
      </c>
      <c r="C118" s="66"/>
      <c r="D118" s="10">
        <v>20</v>
      </c>
      <c r="E118" s="57">
        <v>1.45</v>
      </c>
      <c r="F118" s="57">
        <v>0.5</v>
      </c>
      <c r="G118" s="57">
        <v>9.9</v>
      </c>
      <c r="H118" s="57">
        <v>50.6</v>
      </c>
      <c r="I118" s="11" t="s">
        <v>161</v>
      </c>
      <c r="J118" s="60" t="s">
        <v>162</v>
      </c>
    </row>
    <row r="119" spans="1:10" ht="24.75" customHeight="1" x14ac:dyDescent="0.2">
      <c r="A119" s="70" t="s">
        <v>18</v>
      </c>
      <c r="B119" s="70"/>
      <c r="C119" s="70"/>
      <c r="D119" s="12">
        <f>105+70+30+200+100+20</f>
        <v>525</v>
      </c>
      <c r="E119" s="11">
        <f>SUM(E114:E118)</f>
        <v>23.779999999999998</v>
      </c>
      <c r="F119" s="11">
        <f t="shared" ref="F119:H119" si="15">SUM(F114:F118)</f>
        <v>18.760000000000002</v>
      </c>
      <c r="G119" s="11">
        <f t="shared" si="15"/>
        <v>85.820000000000007</v>
      </c>
      <c r="H119" s="11">
        <f t="shared" si="15"/>
        <v>542.34</v>
      </c>
      <c r="I119" s="11"/>
      <c r="J119" s="11"/>
    </row>
    <row r="120" spans="1:10" ht="24.75" customHeight="1" x14ac:dyDescent="0.2">
      <c r="A120" s="7" t="s">
        <v>19</v>
      </c>
      <c r="B120" s="91"/>
      <c r="C120" s="91"/>
      <c r="D120" s="8"/>
      <c r="E120" s="8"/>
      <c r="F120" s="8"/>
      <c r="G120" s="8"/>
      <c r="H120" s="8"/>
      <c r="I120" s="9"/>
      <c r="J120" s="9"/>
    </row>
    <row r="121" spans="1:10" ht="24.75" customHeight="1" x14ac:dyDescent="0.2">
      <c r="B121" s="66" t="s">
        <v>63</v>
      </c>
      <c r="C121" s="66"/>
      <c r="D121" s="10">
        <v>60</v>
      </c>
      <c r="E121" s="11">
        <v>1.62</v>
      </c>
      <c r="F121" s="11">
        <v>3.06</v>
      </c>
      <c r="G121" s="11">
        <v>1.56</v>
      </c>
      <c r="H121" s="11">
        <v>40.200000000000003</v>
      </c>
      <c r="I121" s="60" t="s">
        <v>168</v>
      </c>
      <c r="J121" s="60" t="s">
        <v>162</v>
      </c>
    </row>
    <row r="122" spans="1:10" ht="24.75" customHeight="1" x14ac:dyDescent="0.2">
      <c r="B122" s="66" t="s">
        <v>21</v>
      </c>
      <c r="C122" s="66"/>
      <c r="D122" s="10" t="s">
        <v>22</v>
      </c>
      <c r="E122" s="11">
        <v>1.2</v>
      </c>
      <c r="F122" s="11">
        <v>1.51</v>
      </c>
      <c r="G122" s="11">
        <v>15.54</v>
      </c>
      <c r="H122" s="11">
        <v>86.22</v>
      </c>
      <c r="I122" s="11" t="s">
        <v>183</v>
      </c>
      <c r="J122" s="11">
        <v>2008</v>
      </c>
    </row>
    <row r="123" spans="1:10" ht="24.75" customHeight="1" x14ac:dyDescent="0.2">
      <c r="B123" s="66" t="s">
        <v>143</v>
      </c>
      <c r="C123" s="66"/>
      <c r="D123" s="10">
        <v>90</v>
      </c>
      <c r="E123" s="11">
        <v>2.7</v>
      </c>
      <c r="F123" s="11">
        <v>5.53</v>
      </c>
      <c r="G123" s="11">
        <v>5.14</v>
      </c>
      <c r="H123" s="11">
        <v>132.6</v>
      </c>
      <c r="I123" s="60" t="s">
        <v>169</v>
      </c>
      <c r="J123" s="60" t="s">
        <v>162</v>
      </c>
    </row>
    <row r="124" spans="1:10" ht="24.75" customHeight="1" x14ac:dyDescent="0.2">
      <c r="B124" s="66" t="s">
        <v>64</v>
      </c>
      <c r="C124" s="66"/>
      <c r="D124" s="10">
        <v>150</v>
      </c>
      <c r="E124" s="11">
        <v>1.86</v>
      </c>
      <c r="F124" s="11">
        <v>0.13</v>
      </c>
      <c r="G124" s="11">
        <v>8.33</v>
      </c>
      <c r="H124" s="11">
        <v>42.92</v>
      </c>
      <c r="I124" s="11">
        <v>129</v>
      </c>
      <c r="J124" s="11">
        <v>2008</v>
      </c>
    </row>
    <row r="125" spans="1:10" ht="24.75" customHeight="1" x14ac:dyDescent="0.2">
      <c r="B125" s="66" t="s">
        <v>23</v>
      </c>
      <c r="C125" s="66"/>
      <c r="D125" s="10">
        <v>200</v>
      </c>
      <c r="E125" s="11">
        <v>0.6</v>
      </c>
      <c r="F125" s="11">
        <v>0.1</v>
      </c>
      <c r="G125" s="11">
        <v>31.7</v>
      </c>
      <c r="H125" s="11">
        <v>131</v>
      </c>
      <c r="I125" s="11">
        <v>402</v>
      </c>
      <c r="J125" s="11">
        <v>2008</v>
      </c>
    </row>
    <row r="126" spans="1:10" ht="24.75" customHeight="1" x14ac:dyDescent="0.2">
      <c r="B126" s="66" t="s">
        <v>146</v>
      </c>
      <c r="C126" s="66"/>
      <c r="D126" s="10">
        <v>125</v>
      </c>
      <c r="E126" s="11">
        <v>4</v>
      </c>
      <c r="F126" s="11">
        <v>3.1</v>
      </c>
      <c r="G126" s="11">
        <v>13</v>
      </c>
      <c r="H126" s="11">
        <v>100</v>
      </c>
      <c r="I126" s="11" t="s">
        <v>172</v>
      </c>
      <c r="J126" s="60" t="s">
        <v>162</v>
      </c>
    </row>
    <row r="127" spans="1:10" ht="24.75" customHeight="1" x14ac:dyDescent="0.2">
      <c r="B127" s="66" t="s">
        <v>65</v>
      </c>
      <c r="C127" s="66"/>
      <c r="D127" s="10">
        <v>20</v>
      </c>
      <c r="E127" s="11">
        <v>1.48</v>
      </c>
      <c r="F127" s="11">
        <v>0.65</v>
      </c>
      <c r="G127" s="11">
        <v>14.62</v>
      </c>
      <c r="H127" s="11">
        <v>81.400000000000006</v>
      </c>
      <c r="I127" s="11" t="s">
        <v>175</v>
      </c>
      <c r="J127" s="60" t="s">
        <v>162</v>
      </c>
    </row>
    <row r="128" spans="1:10" ht="24.75" customHeight="1" x14ac:dyDescent="0.2">
      <c r="B128" s="66" t="s">
        <v>66</v>
      </c>
      <c r="C128" s="66"/>
      <c r="D128" s="10">
        <v>200</v>
      </c>
      <c r="E128" s="11">
        <v>5.8</v>
      </c>
      <c r="F128" s="11">
        <v>5</v>
      </c>
      <c r="G128" s="11">
        <v>10.1</v>
      </c>
      <c r="H128" s="11">
        <v>113</v>
      </c>
      <c r="I128" s="11" t="s">
        <v>176</v>
      </c>
      <c r="J128" s="60" t="s">
        <v>162</v>
      </c>
    </row>
    <row r="129" spans="1:10" ht="24.75" customHeight="1" x14ac:dyDescent="0.2">
      <c r="B129" s="66" t="s">
        <v>16</v>
      </c>
      <c r="C129" s="66"/>
      <c r="D129" s="10">
        <v>60</v>
      </c>
      <c r="E129" s="11">
        <v>4.3499999999999996</v>
      </c>
      <c r="F129" s="11">
        <v>1.5</v>
      </c>
      <c r="G129" s="11">
        <v>29.7</v>
      </c>
      <c r="H129" s="11">
        <v>151.80000000000001</v>
      </c>
      <c r="I129" s="11" t="s">
        <v>161</v>
      </c>
      <c r="J129" s="60" t="s">
        <v>162</v>
      </c>
    </row>
    <row r="130" spans="1:10" ht="24.75" customHeight="1" x14ac:dyDescent="0.2">
      <c r="B130" s="66" t="s">
        <v>24</v>
      </c>
      <c r="C130" s="66"/>
      <c r="D130" s="10">
        <v>40</v>
      </c>
      <c r="E130" s="11">
        <v>1.88</v>
      </c>
      <c r="F130" s="11">
        <v>0.88</v>
      </c>
      <c r="G130" s="11">
        <v>19.899999999999999</v>
      </c>
      <c r="H130" s="11">
        <v>72</v>
      </c>
      <c r="I130" s="11" t="s">
        <v>173</v>
      </c>
      <c r="J130" s="60" t="s">
        <v>162</v>
      </c>
    </row>
    <row r="131" spans="1:10" ht="24.75" customHeight="1" x14ac:dyDescent="0.2">
      <c r="A131" s="70" t="s">
        <v>25</v>
      </c>
      <c r="B131" s="70"/>
      <c r="C131" s="70"/>
      <c r="D131" s="61">
        <f>D121+D123+D124+D125+D126+D127+D128+D129+D130+235</f>
        <v>1180</v>
      </c>
      <c r="E131" s="11">
        <f>SUM(E121:E130)</f>
        <v>25.49</v>
      </c>
      <c r="F131" s="11">
        <f t="shared" ref="F131:H131" si="16">SUM(F121:F130)</f>
        <v>21.46</v>
      </c>
      <c r="G131" s="11">
        <f t="shared" si="16"/>
        <v>149.59</v>
      </c>
      <c r="H131" s="11">
        <f t="shared" si="16"/>
        <v>951.1400000000001</v>
      </c>
      <c r="I131" s="11"/>
      <c r="J131" s="11"/>
    </row>
    <row r="132" spans="1:10" s="1" customFormat="1" ht="24.75" customHeight="1" x14ac:dyDescent="0.2">
      <c r="A132" s="70" t="s">
        <v>26</v>
      </c>
      <c r="B132" s="70"/>
      <c r="C132" s="70"/>
      <c r="D132" s="61">
        <f>D119+D131</f>
        <v>1705</v>
      </c>
      <c r="E132" s="11">
        <f>E119+E131</f>
        <v>49.269999999999996</v>
      </c>
      <c r="F132" s="11">
        <f t="shared" ref="F132:H132" si="17">F119+F131</f>
        <v>40.22</v>
      </c>
      <c r="G132" s="11">
        <f t="shared" si="17"/>
        <v>235.41000000000003</v>
      </c>
      <c r="H132" s="11">
        <f t="shared" si="17"/>
        <v>1493.48</v>
      </c>
      <c r="I132" s="11"/>
      <c r="J132" s="11"/>
    </row>
    <row r="133" spans="1:10" ht="24.75" customHeight="1" x14ac:dyDescent="0.2">
      <c r="E133" s="3"/>
      <c r="F133" s="3"/>
      <c r="G133" s="3"/>
      <c r="H133" s="3"/>
      <c r="I133" s="5"/>
    </row>
    <row r="134" spans="1:10" ht="24.75" customHeight="1" x14ac:dyDescent="0.2">
      <c r="A134" s="4" t="s">
        <v>101</v>
      </c>
      <c r="D134" s="5" t="s">
        <v>1</v>
      </c>
      <c r="E134" s="1" t="s">
        <v>39</v>
      </c>
      <c r="G134" s="5" t="s">
        <v>3</v>
      </c>
      <c r="H134" s="1" t="s">
        <v>4</v>
      </c>
    </row>
    <row r="135" spans="1:10" s="1" customFormat="1" ht="24.75" customHeight="1" x14ac:dyDescent="0.2">
      <c r="A135" s="71" t="s">
        <v>5</v>
      </c>
      <c r="B135" s="71" t="s">
        <v>6</v>
      </c>
      <c r="C135" s="71"/>
      <c r="D135" s="71" t="s">
        <v>7</v>
      </c>
      <c r="E135" s="74" t="s">
        <v>8</v>
      </c>
      <c r="F135" s="74"/>
      <c r="G135" s="74"/>
      <c r="H135" s="71" t="s">
        <v>9</v>
      </c>
      <c r="I135" s="69" t="s">
        <v>140</v>
      </c>
      <c r="J135" s="69" t="s">
        <v>151</v>
      </c>
    </row>
    <row r="136" spans="1:10" s="1" customFormat="1" ht="24.75" customHeight="1" x14ac:dyDescent="0.2">
      <c r="A136" s="68"/>
      <c r="B136" s="72"/>
      <c r="C136" s="73"/>
      <c r="D136" s="68"/>
      <c r="E136" s="6" t="s">
        <v>10</v>
      </c>
      <c r="F136" s="6" t="s">
        <v>11</v>
      </c>
      <c r="G136" s="6" t="s">
        <v>12</v>
      </c>
      <c r="H136" s="68"/>
      <c r="I136" s="68"/>
      <c r="J136" s="68"/>
    </row>
    <row r="137" spans="1:10" ht="24.75" customHeight="1" x14ac:dyDescent="0.2">
      <c r="A137" s="7" t="s">
        <v>13</v>
      </c>
      <c r="B137" s="91"/>
      <c r="C137" s="91"/>
      <c r="D137" s="8"/>
      <c r="E137" s="8"/>
      <c r="F137" s="8"/>
      <c r="G137" s="8"/>
      <c r="H137" s="8"/>
      <c r="I137" s="9"/>
      <c r="J137" s="9"/>
    </row>
    <row r="138" spans="1:10" ht="24.75" customHeight="1" x14ac:dyDescent="0.2">
      <c r="B138" s="66" t="s">
        <v>67</v>
      </c>
      <c r="C138" s="66"/>
      <c r="D138" s="10" t="s">
        <v>68</v>
      </c>
      <c r="E138" s="11">
        <v>8.48</v>
      </c>
      <c r="F138" s="11">
        <v>12.93</v>
      </c>
      <c r="G138" s="11">
        <v>30.2</v>
      </c>
      <c r="H138" s="11">
        <v>272.02</v>
      </c>
      <c r="I138" s="11">
        <v>210</v>
      </c>
      <c r="J138" s="11">
        <v>2008</v>
      </c>
    </row>
    <row r="139" spans="1:10" ht="24.75" customHeight="1" x14ac:dyDescent="0.2">
      <c r="B139" s="66" t="s">
        <v>41</v>
      </c>
      <c r="C139" s="66"/>
      <c r="D139" s="10">
        <v>20</v>
      </c>
      <c r="E139" s="11">
        <v>1.8</v>
      </c>
      <c r="F139" s="11">
        <v>2.9</v>
      </c>
      <c r="G139" s="11">
        <v>15.25</v>
      </c>
      <c r="H139" s="11">
        <v>95.15</v>
      </c>
      <c r="I139" s="11" t="s">
        <v>174</v>
      </c>
      <c r="J139" s="60" t="s">
        <v>162</v>
      </c>
    </row>
    <row r="140" spans="1:10" ht="24.75" customHeight="1" x14ac:dyDescent="0.2">
      <c r="B140" s="66" t="s">
        <v>30</v>
      </c>
      <c r="C140" s="66"/>
      <c r="D140" s="10" t="s">
        <v>31</v>
      </c>
      <c r="E140" s="11">
        <v>0.2</v>
      </c>
      <c r="F140" s="11">
        <v>0.1</v>
      </c>
      <c r="G140" s="11">
        <v>15</v>
      </c>
      <c r="H140" s="11">
        <v>60</v>
      </c>
      <c r="I140" s="11" t="s">
        <v>184</v>
      </c>
      <c r="J140" s="11">
        <v>2008</v>
      </c>
    </row>
    <row r="141" spans="1:10" ht="24.75" customHeight="1" x14ac:dyDescent="0.2">
      <c r="B141" s="66" t="s">
        <v>146</v>
      </c>
      <c r="C141" s="66"/>
      <c r="D141" s="10">
        <v>125</v>
      </c>
      <c r="E141" s="11">
        <v>4</v>
      </c>
      <c r="F141" s="11">
        <v>3.1</v>
      </c>
      <c r="G141" s="11">
        <v>13</v>
      </c>
      <c r="H141" s="11">
        <v>100</v>
      </c>
      <c r="I141" s="11" t="s">
        <v>172</v>
      </c>
      <c r="J141" s="60" t="s">
        <v>162</v>
      </c>
    </row>
    <row r="142" spans="1:10" ht="24.75" customHeight="1" x14ac:dyDescent="0.2">
      <c r="B142" s="66" t="s">
        <v>16</v>
      </c>
      <c r="C142" s="66"/>
      <c r="D142" s="10">
        <v>80</v>
      </c>
      <c r="E142" s="11">
        <v>5.8</v>
      </c>
      <c r="F142" s="11">
        <v>2</v>
      </c>
      <c r="G142" s="11">
        <v>39.6</v>
      </c>
      <c r="H142" s="11">
        <v>202.4</v>
      </c>
      <c r="I142" s="11" t="s">
        <v>161</v>
      </c>
      <c r="J142" s="60" t="s">
        <v>162</v>
      </c>
    </row>
    <row r="143" spans="1:10" ht="24.75" customHeight="1" x14ac:dyDescent="0.2">
      <c r="A143" s="70" t="s">
        <v>18</v>
      </c>
      <c r="B143" s="70"/>
      <c r="C143" s="70"/>
      <c r="D143" s="12">
        <f>125+15+10+20+185+15+125+80</f>
        <v>575</v>
      </c>
      <c r="E143" s="11">
        <f>SUM(E138:E142)</f>
        <v>20.28</v>
      </c>
      <c r="F143" s="11">
        <f t="shared" ref="F143:H143" si="18">SUM(F138:F142)</f>
        <v>21.03</v>
      </c>
      <c r="G143" s="11">
        <f t="shared" si="18"/>
        <v>113.05000000000001</v>
      </c>
      <c r="H143" s="11">
        <f t="shared" si="18"/>
        <v>729.56999999999994</v>
      </c>
      <c r="I143" s="11"/>
      <c r="J143" s="11"/>
    </row>
    <row r="144" spans="1:10" ht="24.75" customHeight="1" x14ac:dyDescent="0.2">
      <c r="A144" s="7" t="s">
        <v>19</v>
      </c>
      <c r="B144" s="91"/>
      <c r="C144" s="91"/>
      <c r="D144" s="8"/>
      <c r="E144" s="8"/>
      <c r="F144" s="8"/>
      <c r="G144" s="8"/>
      <c r="H144" s="8"/>
      <c r="I144" s="9"/>
      <c r="J144" s="9"/>
    </row>
    <row r="145" spans="1:10" ht="24.75" customHeight="1" x14ac:dyDescent="0.2">
      <c r="B145" s="66" t="s">
        <v>69</v>
      </c>
      <c r="C145" s="66"/>
      <c r="D145" s="10">
        <v>60</v>
      </c>
      <c r="E145" s="11">
        <v>0.84</v>
      </c>
      <c r="F145" s="11">
        <v>3.6</v>
      </c>
      <c r="G145" s="11">
        <v>4.95</v>
      </c>
      <c r="H145" s="11">
        <v>55.56</v>
      </c>
      <c r="I145" s="11">
        <v>52</v>
      </c>
      <c r="J145" s="11">
        <v>2017</v>
      </c>
    </row>
    <row r="146" spans="1:10" ht="24.75" customHeight="1" x14ac:dyDescent="0.2">
      <c r="B146" s="66" t="s">
        <v>70</v>
      </c>
      <c r="C146" s="66"/>
      <c r="D146" s="10" t="s">
        <v>71</v>
      </c>
      <c r="E146" s="11">
        <v>6.2</v>
      </c>
      <c r="F146" s="11">
        <v>3.7</v>
      </c>
      <c r="G146" s="11">
        <v>16.3</v>
      </c>
      <c r="H146" s="11">
        <v>149.80000000000001</v>
      </c>
      <c r="I146" s="11" t="s">
        <v>186</v>
      </c>
      <c r="J146" s="11">
        <v>2008</v>
      </c>
    </row>
    <row r="147" spans="1:10" ht="24.75" customHeight="1" x14ac:dyDescent="0.2">
      <c r="B147" s="66" t="s">
        <v>156</v>
      </c>
      <c r="C147" s="66"/>
      <c r="D147" s="10">
        <v>100</v>
      </c>
      <c r="E147" s="11">
        <v>17.8</v>
      </c>
      <c r="F147" s="11">
        <v>13.4</v>
      </c>
      <c r="G147" s="11">
        <v>9</v>
      </c>
      <c r="H147" s="11">
        <v>228</v>
      </c>
      <c r="I147" s="11">
        <v>242</v>
      </c>
      <c r="J147" s="11">
        <v>2008</v>
      </c>
    </row>
    <row r="148" spans="1:10" ht="24.75" customHeight="1" x14ac:dyDescent="0.2">
      <c r="B148" s="66" t="s">
        <v>47</v>
      </c>
      <c r="C148" s="66"/>
      <c r="D148" s="10">
        <v>150</v>
      </c>
      <c r="E148" s="11">
        <v>3.72</v>
      </c>
      <c r="F148" s="11">
        <v>6.48</v>
      </c>
      <c r="G148" s="11">
        <v>24.3</v>
      </c>
      <c r="H148" s="11">
        <v>169.2</v>
      </c>
      <c r="I148" s="11">
        <v>335</v>
      </c>
      <c r="J148" s="11">
        <v>2008</v>
      </c>
    </row>
    <row r="149" spans="1:10" ht="43.5" customHeight="1" x14ac:dyDescent="0.2">
      <c r="B149" s="65" t="s">
        <v>157</v>
      </c>
      <c r="C149" s="66"/>
      <c r="D149" s="10">
        <v>200</v>
      </c>
      <c r="E149" s="11">
        <v>1</v>
      </c>
      <c r="F149" s="11">
        <v>0.2</v>
      </c>
      <c r="G149" s="11">
        <v>17.78</v>
      </c>
      <c r="H149" s="11">
        <v>89</v>
      </c>
      <c r="I149" s="11">
        <v>442</v>
      </c>
      <c r="J149" s="11">
        <v>2008</v>
      </c>
    </row>
    <row r="150" spans="1:10" ht="24.75" customHeight="1" x14ac:dyDescent="0.2">
      <c r="B150" s="66" t="s">
        <v>24</v>
      </c>
      <c r="C150" s="66"/>
      <c r="D150" s="10">
        <v>40</v>
      </c>
      <c r="E150" s="11">
        <v>1.88</v>
      </c>
      <c r="F150" s="11">
        <v>0.88</v>
      </c>
      <c r="G150" s="11">
        <v>19.899999999999999</v>
      </c>
      <c r="H150" s="11">
        <v>72</v>
      </c>
      <c r="I150" s="11" t="s">
        <v>173</v>
      </c>
      <c r="J150" s="60" t="s">
        <v>162</v>
      </c>
    </row>
    <row r="151" spans="1:10" ht="24.75" customHeight="1" x14ac:dyDescent="0.2">
      <c r="A151" s="70" t="s">
        <v>25</v>
      </c>
      <c r="B151" s="70"/>
      <c r="C151" s="70"/>
      <c r="D151" s="12">
        <f>60+210+100+150+200+40</f>
        <v>760</v>
      </c>
      <c r="E151" s="11">
        <f>SUM(E145:E150)</f>
        <v>31.439999999999998</v>
      </c>
      <c r="F151" s="11">
        <f t="shared" ref="F151:H151" si="19">SUM(F145:F150)</f>
        <v>28.26</v>
      </c>
      <c r="G151" s="11">
        <f t="shared" si="19"/>
        <v>92.22999999999999</v>
      </c>
      <c r="H151" s="11">
        <f t="shared" si="19"/>
        <v>763.56</v>
      </c>
      <c r="I151" s="11"/>
      <c r="J151" s="11"/>
    </row>
    <row r="152" spans="1:10" ht="24.75" customHeight="1" x14ac:dyDescent="0.2">
      <c r="A152" s="70" t="s">
        <v>26</v>
      </c>
      <c r="B152" s="70"/>
      <c r="C152" s="70"/>
      <c r="D152" s="61">
        <f>D143+D151</f>
        <v>1335</v>
      </c>
      <c r="E152" s="11">
        <f>E143+E151</f>
        <v>51.72</v>
      </c>
      <c r="F152" s="11">
        <f t="shared" ref="F152:H152" si="20">F143+F151</f>
        <v>49.290000000000006</v>
      </c>
      <c r="G152" s="11">
        <f t="shared" si="20"/>
        <v>205.28</v>
      </c>
      <c r="H152" s="11">
        <f t="shared" si="20"/>
        <v>1493.1299999999999</v>
      </c>
      <c r="I152" s="11"/>
      <c r="J152" s="11"/>
    </row>
    <row r="153" spans="1:10" ht="24.75" customHeight="1" x14ac:dyDescent="0.2">
      <c r="E153" s="3"/>
      <c r="F153" s="3"/>
      <c r="G153" s="3"/>
      <c r="H153" s="3"/>
      <c r="I153" s="5"/>
    </row>
    <row r="154" spans="1:10" ht="24.75" customHeight="1" x14ac:dyDescent="0.2">
      <c r="A154" s="4" t="s">
        <v>101</v>
      </c>
      <c r="D154" s="5" t="s">
        <v>1</v>
      </c>
      <c r="E154" s="1" t="s">
        <v>39</v>
      </c>
      <c r="G154" s="5" t="s">
        <v>3</v>
      </c>
      <c r="H154" s="1" t="s">
        <v>27</v>
      </c>
    </row>
    <row r="155" spans="1:10" s="1" customFormat="1" ht="24.75" customHeight="1" x14ac:dyDescent="0.2">
      <c r="A155" s="71" t="s">
        <v>5</v>
      </c>
      <c r="B155" s="71" t="s">
        <v>6</v>
      </c>
      <c r="C155" s="71"/>
      <c r="D155" s="71" t="s">
        <v>7</v>
      </c>
      <c r="E155" s="74" t="s">
        <v>8</v>
      </c>
      <c r="F155" s="74"/>
      <c r="G155" s="74"/>
      <c r="H155" s="71" t="s">
        <v>9</v>
      </c>
      <c r="I155" s="69" t="s">
        <v>140</v>
      </c>
      <c r="J155" s="69" t="s">
        <v>151</v>
      </c>
    </row>
    <row r="156" spans="1:10" s="1" customFormat="1" ht="24.75" customHeight="1" x14ac:dyDescent="0.2">
      <c r="A156" s="68"/>
      <c r="B156" s="72"/>
      <c r="C156" s="73"/>
      <c r="D156" s="68"/>
      <c r="E156" s="6" t="s">
        <v>10</v>
      </c>
      <c r="F156" s="6" t="s">
        <v>11</v>
      </c>
      <c r="G156" s="6" t="s">
        <v>12</v>
      </c>
      <c r="H156" s="68"/>
      <c r="I156" s="68"/>
      <c r="J156" s="68"/>
    </row>
    <row r="157" spans="1:10" ht="24.75" customHeight="1" x14ac:dyDescent="0.2">
      <c r="A157" s="7" t="s">
        <v>13</v>
      </c>
      <c r="B157" s="91"/>
      <c r="C157" s="91"/>
      <c r="D157" s="8"/>
      <c r="E157" s="8"/>
      <c r="F157" s="8"/>
      <c r="G157" s="8"/>
      <c r="H157" s="8"/>
      <c r="I157" s="9"/>
      <c r="J157" s="9"/>
    </row>
    <row r="158" spans="1:10" ht="24.75" customHeight="1" x14ac:dyDescent="0.2">
      <c r="B158" s="66" t="s">
        <v>72</v>
      </c>
      <c r="C158" s="66"/>
      <c r="D158" s="10">
        <v>150</v>
      </c>
      <c r="E158" s="11">
        <v>4.68</v>
      </c>
      <c r="F158" s="11">
        <v>7.44</v>
      </c>
      <c r="G158" s="11">
        <v>20.36</v>
      </c>
      <c r="H158" s="11">
        <v>167.99</v>
      </c>
      <c r="I158" s="11">
        <v>190</v>
      </c>
      <c r="J158" s="11">
        <v>2008</v>
      </c>
    </row>
    <row r="159" spans="1:10" ht="24.75" customHeight="1" x14ac:dyDescent="0.2">
      <c r="B159" s="65" t="s">
        <v>148</v>
      </c>
      <c r="C159" s="66"/>
      <c r="D159" s="10">
        <v>130</v>
      </c>
      <c r="E159" s="11">
        <v>0.5</v>
      </c>
      <c r="F159" s="11">
        <v>0.4</v>
      </c>
      <c r="G159" s="11">
        <v>13.4</v>
      </c>
      <c r="H159" s="11">
        <v>61</v>
      </c>
      <c r="I159" s="11">
        <v>338</v>
      </c>
      <c r="J159" s="11">
        <v>2017</v>
      </c>
    </row>
    <row r="160" spans="1:10" ht="24.75" customHeight="1" x14ac:dyDescent="0.2">
      <c r="B160" s="66" t="s">
        <v>78</v>
      </c>
      <c r="C160" s="66"/>
      <c r="D160" s="10">
        <v>200</v>
      </c>
      <c r="E160" s="11">
        <v>3.2</v>
      </c>
      <c r="F160" s="11">
        <v>2.8</v>
      </c>
      <c r="G160" s="11">
        <v>13.6</v>
      </c>
      <c r="H160" s="11">
        <v>81</v>
      </c>
      <c r="I160" s="11" t="s">
        <v>187</v>
      </c>
      <c r="J160" s="11">
        <v>2017</v>
      </c>
    </row>
    <row r="161" spans="1:10" ht="24.75" customHeight="1" x14ac:dyDescent="0.2">
      <c r="B161" s="66" t="s">
        <v>29</v>
      </c>
      <c r="C161" s="66"/>
      <c r="D161" s="10">
        <v>20</v>
      </c>
      <c r="E161" s="11">
        <v>4.5999999999999996</v>
      </c>
      <c r="F161" s="11">
        <v>5.93</v>
      </c>
      <c r="G161" s="11"/>
      <c r="H161" s="11">
        <v>72.67</v>
      </c>
      <c r="I161" s="11">
        <v>14</v>
      </c>
      <c r="J161" s="11">
        <v>2008</v>
      </c>
    </row>
    <row r="162" spans="1:10" ht="24.75" customHeight="1" x14ac:dyDescent="0.2">
      <c r="B162" s="66" t="s">
        <v>16</v>
      </c>
      <c r="C162" s="66"/>
      <c r="D162" s="10">
        <v>80</v>
      </c>
      <c r="E162" s="11">
        <v>5.8</v>
      </c>
      <c r="F162" s="11">
        <v>2</v>
      </c>
      <c r="G162" s="11">
        <v>39.6</v>
      </c>
      <c r="H162" s="11">
        <v>202.4</v>
      </c>
      <c r="I162" s="11" t="s">
        <v>161</v>
      </c>
      <c r="J162" s="60" t="s">
        <v>162</v>
      </c>
    </row>
    <row r="163" spans="1:10" ht="24.75" customHeight="1" x14ac:dyDescent="0.2">
      <c r="A163" s="70" t="s">
        <v>18</v>
      </c>
      <c r="B163" s="70"/>
      <c r="C163" s="70"/>
      <c r="D163" s="12">
        <f>SUM(D158:D162)</f>
        <v>580</v>
      </c>
      <c r="E163" s="11">
        <f>SUM(E158:E162)</f>
        <v>18.779999999999998</v>
      </c>
      <c r="F163" s="11">
        <f t="shared" ref="F163:H163" si="21">SUM(F158:F162)</f>
        <v>18.57</v>
      </c>
      <c r="G163" s="11">
        <f t="shared" si="21"/>
        <v>86.960000000000008</v>
      </c>
      <c r="H163" s="11">
        <f t="shared" si="21"/>
        <v>585.06000000000006</v>
      </c>
      <c r="I163" s="11"/>
      <c r="J163" s="11"/>
    </row>
    <row r="164" spans="1:10" ht="24.75" customHeight="1" x14ac:dyDescent="0.2">
      <c r="A164" s="7" t="s">
        <v>19</v>
      </c>
      <c r="B164" s="91"/>
      <c r="C164" s="91"/>
      <c r="D164" s="8"/>
      <c r="E164" s="8"/>
      <c r="F164" s="8"/>
      <c r="G164" s="8"/>
      <c r="H164" s="8"/>
      <c r="I164" s="9"/>
      <c r="J164" s="9"/>
    </row>
    <row r="165" spans="1:10" ht="24.75" customHeight="1" x14ac:dyDescent="0.2">
      <c r="B165" s="66" t="s">
        <v>51</v>
      </c>
      <c r="C165" s="66"/>
      <c r="D165" s="10">
        <v>60</v>
      </c>
      <c r="E165" s="11">
        <v>0.66</v>
      </c>
      <c r="F165" s="11">
        <v>0.12</v>
      </c>
      <c r="G165" s="11">
        <v>2.2799999999999998</v>
      </c>
      <c r="H165" s="11">
        <v>13.2</v>
      </c>
      <c r="I165" s="11">
        <v>70</v>
      </c>
      <c r="J165" s="11">
        <v>2017</v>
      </c>
    </row>
    <row r="166" spans="1:10" ht="24.75" customHeight="1" x14ac:dyDescent="0.2">
      <c r="B166" s="66" t="s">
        <v>73</v>
      </c>
      <c r="C166" s="66"/>
      <c r="D166" s="10" t="s">
        <v>34</v>
      </c>
      <c r="E166" s="11">
        <v>2.52</v>
      </c>
      <c r="F166" s="11">
        <v>4.49</v>
      </c>
      <c r="G166" s="11">
        <v>5.83</v>
      </c>
      <c r="H166" s="11">
        <v>74.12</v>
      </c>
      <c r="I166" s="11">
        <v>88</v>
      </c>
      <c r="J166" s="11">
        <v>2008</v>
      </c>
    </row>
    <row r="167" spans="1:10" ht="24.75" customHeight="1" x14ac:dyDescent="0.2">
      <c r="B167" s="66" t="s">
        <v>74</v>
      </c>
      <c r="C167" s="66"/>
      <c r="D167" s="10" t="s">
        <v>60</v>
      </c>
      <c r="E167" s="11">
        <v>15.86</v>
      </c>
      <c r="F167" s="11">
        <v>12</v>
      </c>
      <c r="G167" s="11">
        <v>9.7100000000000009</v>
      </c>
      <c r="H167" s="11">
        <v>211</v>
      </c>
      <c r="I167" s="60" t="s">
        <v>179</v>
      </c>
      <c r="J167" s="60" t="s">
        <v>162</v>
      </c>
    </row>
    <row r="168" spans="1:10" ht="24.75" customHeight="1" x14ac:dyDescent="0.2">
      <c r="B168" s="65" t="s">
        <v>139</v>
      </c>
      <c r="C168" s="66"/>
      <c r="D168" s="10">
        <v>150</v>
      </c>
      <c r="E168" s="11">
        <v>1.52</v>
      </c>
      <c r="F168" s="11">
        <v>4.58</v>
      </c>
      <c r="G168" s="11">
        <v>19.16</v>
      </c>
      <c r="H168" s="11">
        <v>169</v>
      </c>
      <c r="I168" s="60" t="s">
        <v>166</v>
      </c>
      <c r="J168" s="60" t="s">
        <v>162</v>
      </c>
    </row>
    <row r="169" spans="1:10" ht="24.75" customHeight="1" x14ac:dyDescent="0.2">
      <c r="B169" s="66" t="s">
        <v>146</v>
      </c>
      <c r="C169" s="66"/>
      <c r="D169" s="10">
        <v>125</v>
      </c>
      <c r="E169" s="11">
        <v>4</v>
      </c>
      <c r="F169" s="11">
        <v>3.1</v>
      </c>
      <c r="G169" s="11">
        <v>13</v>
      </c>
      <c r="H169" s="11">
        <v>100</v>
      </c>
      <c r="I169" s="11" t="s">
        <v>172</v>
      </c>
      <c r="J169" s="60" t="s">
        <v>162</v>
      </c>
    </row>
    <row r="170" spans="1:10" ht="24.75" customHeight="1" x14ac:dyDescent="0.2">
      <c r="B170" s="66" t="s">
        <v>23</v>
      </c>
      <c r="C170" s="66"/>
      <c r="D170" s="10">
        <v>200</v>
      </c>
      <c r="E170" s="11">
        <v>0.6</v>
      </c>
      <c r="F170" s="11">
        <v>0.1</v>
      </c>
      <c r="G170" s="11">
        <v>31.7</v>
      </c>
      <c r="H170" s="11">
        <v>131</v>
      </c>
      <c r="I170" s="11">
        <v>402</v>
      </c>
      <c r="J170" s="11">
        <v>2008</v>
      </c>
    </row>
    <row r="171" spans="1:10" ht="24.75" customHeight="1" x14ac:dyDescent="0.2">
      <c r="B171" s="66" t="s">
        <v>24</v>
      </c>
      <c r="C171" s="66"/>
      <c r="D171" s="10">
        <v>40</v>
      </c>
      <c r="E171" s="11">
        <v>1.88</v>
      </c>
      <c r="F171" s="11">
        <v>0.88</v>
      </c>
      <c r="G171" s="11">
        <v>19.899999999999999</v>
      </c>
      <c r="H171" s="11">
        <v>72</v>
      </c>
      <c r="I171" s="11" t="s">
        <v>173</v>
      </c>
      <c r="J171" s="60" t="s">
        <v>162</v>
      </c>
    </row>
    <row r="172" spans="1:10" ht="24.75" customHeight="1" x14ac:dyDescent="0.2">
      <c r="A172" s="70" t="s">
        <v>25</v>
      </c>
      <c r="B172" s="70"/>
      <c r="C172" s="70"/>
      <c r="D172" s="12">
        <f>D165+D168+D169+D170+D171+205+105</f>
        <v>885</v>
      </c>
      <c r="E172" s="11">
        <f>SUM(E165:E171)</f>
        <v>27.04</v>
      </c>
      <c r="F172" s="11">
        <f t="shared" ref="F172:H172" si="22">SUM(F165:F171)</f>
        <v>25.27</v>
      </c>
      <c r="G172" s="11">
        <f t="shared" si="22"/>
        <v>101.58000000000001</v>
      </c>
      <c r="H172" s="11">
        <f t="shared" si="22"/>
        <v>770.31999999999994</v>
      </c>
      <c r="I172" s="11"/>
      <c r="J172" s="11"/>
    </row>
    <row r="173" spans="1:10" s="1" customFormat="1" ht="24.75" customHeight="1" x14ac:dyDescent="0.2">
      <c r="A173" s="70" t="s">
        <v>26</v>
      </c>
      <c r="B173" s="70"/>
      <c r="C173" s="70"/>
      <c r="D173" s="61">
        <f>D163+D172</f>
        <v>1465</v>
      </c>
      <c r="E173" s="11">
        <f>E163+E172</f>
        <v>45.819999999999993</v>
      </c>
      <c r="F173" s="11">
        <f t="shared" ref="F173:H173" si="23">F163+F172</f>
        <v>43.84</v>
      </c>
      <c r="G173" s="11">
        <f t="shared" si="23"/>
        <v>188.54000000000002</v>
      </c>
      <c r="H173" s="11">
        <f t="shared" si="23"/>
        <v>1355.38</v>
      </c>
      <c r="I173" s="11"/>
      <c r="J173" s="11"/>
    </row>
    <row r="174" spans="1:10" ht="24.75" customHeight="1" x14ac:dyDescent="0.2">
      <c r="E174" s="3"/>
      <c r="F174" s="3"/>
      <c r="G174" s="3"/>
      <c r="H174" s="3"/>
      <c r="I174" s="5"/>
    </row>
    <row r="175" spans="1:10" ht="24.75" customHeight="1" x14ac:dyDescent="0.2">
      <c r="A175" s="4" t="s">
        <v>101</v>
      </c>
      <c r="D175" s="5" t="s">
        <v>1</v>
      </c>
      <c r="E175" s="1" t="s">
        <v>39</v>
      </c>
      <c r="G175" s="5" t="s">
        <v>3</v>
      </c>
      <c r="H175" s="1" t="s">
        <v>37</v>
      </c>
    </row>
    <row r="176" spans="1:10" s="1" customFormat="1" ht="24.75" customHeight="1" x14ac:dyDescent="0.2">
      <c r="A176" s="71" t="s">
        <v>5</v>
      </c>
      <c r="B176" s="71" t="s">
        <v>6</v>
      </c>
      <c r="C176" s="71"/>
      <c r="D176" s="71" t="s">
        <v>7</v>
      </c>
      <c r="E176" s="74" t="s">
        <v>8</v>
      </c>
      <c r="F176" s="74"/>
      <c r="G176" s="74"/>
      <c r="H176" s="71" t="s">
        <v>9</v>
      </c>
      <c r="I176" s="69" t="s">
        <v>140</v>
      </c>
      <c r="J176" s="69" t="s">
        <v>151</v>
      </c>
    </row>
    <row r="177" spans="1:10" s="1" customFormat="1" ht="24.75" customHeight="1" x14ac:dyDescent="0.2">
      <c r="A177" s="68"/>
      <c r="B177" s="72"/>
      <c r="C177" s="73"/>
      <c r="D177" s="68"/>
      <c r="E177" s="6" t="s">
        <v>10</v>
      </c>
      <c r="F177" s="6" t="s">
        <v>11</v>
      </c>
      <c r="G177" s="6" t="s">
        <v>12</v>
      </c>
      <c r="H177" s="68"/>
      <c r="I177" s="68"/>
      <c r="J177" s="68"/>
    </row>
    <row r="178" spans="1:10" ht="24.75" customHeight="1" x14ac:dyDescent="0.2">
      <c r="A178" s="7" t="s">
        <v>13</v>
      </c>
      <c r="B178" s="91"/>
      <c r="C178" s="91"/>
      <c r="D178" s="8"/>
      <c r="E178" s="8"/>
      <c r="F178" s="8"/>
      <c r="G178" s="8"/>
      <c r="H178" s="8"/>
      <c r="I178" s="9"/>
      <c r="J178" s="9"/>
    </row>
    <row r="179" spans="1:10" ht="24.75" customHeight="1" x14ac:dyDescent="0.2">
      <c r="B179" s="66" t="s">
        <v>49</v>
      </c>
      <c r="C179" s="66"/>
      <c r="D179" s="10" t="s">
        <v>50</v>
      </c>
      <c r="E179" s="11">
        <v>14.45</v>
      </c>
      <c r="F179" s="11">
        <v>23.86</v>
      </c>
      <c r="G179" s="11">
        <v>2.73</v>
      </c>
      <c r="H179" s="11">
        <v>283.64</v>
      </c>
      <c r="I179" s="11">
        <v>214</v>
      </c>
      <c r="J179" s="11">
        <v>2008</v>
      </c>
    </row>
    <row r="180" spans="1:10" ht="24.75" customHeight="1" x14ac:dyDescent="0.2">
      <c r="B180" s="66" t="s">
        <v>16</v>
      </c>
      <c r="C180" s="66"/>
      <c r="D180" s="10">
        <v>40</v>
      </c>
      <c r="E180" s="11">
        <v>2.9</v>
      </c>
      <c r="F180" s="11">
        <v>1</v>
      </c>
      <c r="G180" s="11">
        <v>19.8</v>
      </c>
      <c r="H180" s="11">
        <v>101.2</v>
      </c>
      <c r="I180" s="11" t="s">
        <v>161</v>
      </c>
      <c r="J180" s="60" t="s">
        <v>162</v>
      </c>
    </row>
    <row r="181" spans="1:10" ht="24.75" customHeight="1" x14ac:dyDescent="0.2">
      <c r="B181" s="65" t="s">
        <v>149</v>
      </c>
      <c r="C181" s="66"/>
      <c r="D181" s="62">
        <v>130</v>
      </c>
      <c r="E181" s="58">
        <v>0.62</v>
      </c>
      <c r="F181" s="58">
        <v>0.62</v>
      </c>
      <c r="G181" s="58">
        <v>15.2</v>
      </c>
      <c r="H181" s="58">
        <v>70.2</v>
      </c>
      <c r="I181" s="56">
        <v>338</v>
      </c>
      <c r="J181" s="56">
        <v>2017</v>
      </c>
    </row>
    <row r="182" spans="1:10" ht="24.75" customHeight="1" x14ac:dyDescent="0.2">
      <c r="B182" s="66" t="s">
        <v>75</v>
      </c>
      <c r="C182" s="66"/>
      <c r="D182" s="10">
        <v>200</v>
      </c>
      <c r="E182" s="11">
        <v>1.5</v>
      </c>
      <c r="F182" s="11">
        <v>1.3</v>
      </c>
      <c r="G182" s="11">
        <v>22.4</v>
      </c>
      <c r="H182" s="11">
        <v>107</v>
      </c>
      <c r="I182" s="11">
        <v>432</v>
      </c>
      <c r="J182" s="11">
        <v>2008</v>
      </c>
    </row>
    <row r="183" spans="1:10" ht="24.75" customHeight="1" x14ac:dyDescent="0.2">
      <c r="A183" s="70" t="s">
        <v>18</v>
      </c>
      <c r="B183" s="70"/>
      <c r="C183" s="70"/>
      <c r="D183" s="12">
        <f>145+5+40+130+200</f>
        <v>520</v>
      </c>
      <c r="E183" s="11">
        <f>SUM(E179:E182)</f>
        <v>19.47</v>
      </c>
      <c r="F183" s="11">
        <f t="shared" ref="F183:H183" si="24">SUM(F179:F182)</f>
        <v>26.78</v>
      </c>
      <c r="G183" s="11">
        <f t="shared" si="24"/>
        <v>60.13</v>
      </c>
      <c r="H183" s="11">
        <f t="shared" si="24"/>
        <v>562.04</v>
      </c>
      <c r="I183" s="11"/>
      <c r="J183" s="11"/>
    </row>
    <row r="184" spans="1:10" ht="24.75" customHeight="1" x14ac:dyDescent="0.2">
      <c r="A184" s="7" t="s">
        <v>19</v>
      </c>
      <c r="B184" s="91"/>
      <c r="C184" s="91"/>
      <c r="D184" s="8"/>
      <c r="E184" s="8"/>
      <c r="F184" s="8"/>
      <c r="G184" s="8"/>
      <c r="H184" s="8"/>
      <c r="I184" s="9"/>
      <c r="J184" s="9"/>
    </row>
    <row r="185" spans="1:10" ht="24.75" customHeight="1" x14ac:dyDescent="0.2">
      <c r="B185" s="66" t="s">
        <v>40</v>
      </c>
      <c r="C185" s="66"/>
      <c r="D185" s="10">
        <v>60</v>
      </c>
      <c r="E185" s="11">
        <v>0.5</v>
      </c>
      <c r="F185" s="11">
        <v>0.12</v>
      </c>
      <c r="G185" s="11">
        <v>1.6</v>
      </c>
      <c r="H185" s="11">
        <v>10.8</v>
      </c>
      <c r="I185" s="11">
        <v>71</v>
      </c>
      <c r="J185" s="11">
        <v>2017</v>
      </c>
    </row>
    <row r="186" spans="1:10" ht="24.75" customHeight="1" x14ac:dyDescent="0.2">
      <c r="B186" s="66" t="s">
        <v>158</v>
      </c>
      <c r="C186" s="66"/>
      <c r="D186" s="10" t="s">
        <v>34</v>
      </c>
      <c r="E186" s="11">
        <v>2.41</v>
      </c>
      <c r="F186" s="11">
        <v>4.5</v>
      </c>
      <c r="G186" s="11">
        <v>7.48</v>
      </c>
      <c r="H186" s="11">
        <v>80.39</v>
      </c>
      <c r="I186" s="11">
        <v>75</v>
      </c>
      <c r="J186" s="11">
        <v>2008</v>
      </c>
    </row>
    <row r="187" spans="1:10" ht="24.75" customHeight="1" x14ac:dyDescent="0.2">
      <c r="B187" s="65" t="s">
        <v>170</v>
      </c>
      <c r="C187" s="66"/>
      <c r="D187" s="10">
        <v>100</v>
      </c>
      <c r="E187" s="11">
        <v>7.27</v>
      </c>
      <c r="F187" s="11">
        <v>9.64</v>
      </c>
      <c r="G187" s="11">
        <v>13.46</v>
      </c>
      <c r="H187" s="11">
        <v>200.6</v>
      </c>
      <c r="I187" s="60" t="s">
        <v>171</v>
      </c>
      <c r="J187" s="60" t="s">
        <v>162</v>
      </c>
    </row>
    <row r="188" spans="1:10" ht="24.75" customHeight="1" x14ac:dyDescent="0.2">
      <c r="B188" s="66" t="s">
        <v>159</v>
      </c>
      <c r="C188" s="66"/>
      <c r="D188" s="10">
        <v>150</v>
      </c>
      <c r="E188" s="11">
        <v>2.25</v>
      </c>
      <c r="F188" s="11">
        <v>4.3499999999999996</v>
      </c>
      <c r="G188" s="11">
        <v>14.1</v>
      </c>
      <c r="H188" s="11">
        <v>104.1</v>
      </c>
      <c r="I188" s="11">
        <v>125</v>
      </c>
      <c r="J188" s="11">
        <v>2008</v>
      </c>
    </row>
    <row r="189" spans="1:10" ht="24.75" customHeight="1" x14ac:dyDescent="0.2">
      <c r="B189" s="66" t="s">
        <v>56</v>
      </c>
      <c r="C189" s="66"/>
      <c r="D189" s="10">
        <v>20</v>
      </c>
      <c r="E189" s="11">
        <v>0.32</v>
      </c>
      <c r="F189" s="11">
        <v>0.8</v>
      </c>
      <c r="G189" s="11">
        <v>1.44</v>
      </c>
      <c r="H189" s="11">
        <v>14</v>
      </c>
      <c r="I189" s="11">
        <v>372</v>
      </c>
      <c r="J189" s="11">
        <v>2008</v>
      </c>
    </row>
    <row r="190" spans="1:10" ht="24.75" customHeight="1" x14ac:dyDescent="0.2">
      <c r="B190" s="65" t="s">
        <v>145</v>
      </c>
      <c r="C190" s="66"/>
      <c r="D190" s="10">
        <v>200</v>
      </c>
      <c r="E190" s="11">
        <v>0.11</v>
      </c>
      <c r="F190" s="11">
        <v>0.11</v>
      </c>
      <c r="G190" s="11">
        <v>27.9</v>
      </c>
      <c r="H190" s="11">
        <v>113</v>
      </c>
      <c r="I190" s="11">
        <v>406</v>
      </c>
      <c r="J190" s="11">
        <v>2008</v>
      </c>
    </row>
    <row r="191" spans="1:10" ht="24.75" customHeight="1" x14ac:dyDescent="0.2">
      <c r="B191" s="66" t="s">
        <v>76</v>
      </c>
      <c r="C191" s="66"/>
      <c r="D191" s="10">
        <v>20</v>
      </c>
      <c r="E191" s="11">
        <v>0.8</v>
      </c>
      <c r="F191" s="11">
        <v>5.4</v>
      </c>
      <c r="G191" s="11">
        <v>12.4</v>
      </c>
      <c r="H191" s="11">
        <v>102</v>
      </c>
      <c r="I191" s="11" t="s">
        <v>177</v>
      </c>
      <c r="J191" s="60" t="s">
        <v>162</v>
      </c>
    </row>
    <row r="192" spans="1:10" ht="24.75" customHeight="1" x14ac:dyDescent="0.2">
      <c r="B192" s="66" t="s">
        <v>24</v>
      </c>
      <c r="C192" s="66"/>
      <c r="D192" s="10">
        <v>40</v>
      </c>
      <c r="E192" s="11">
        <v>1.88</v>
      </c>
      <c r="F192" s="11">
        <v>0.88</v>
      </c>
      <c r="G192" s="11">
        <v>19.899999999999999</v>
      </c>
      <c r="H192" s="11">
        <v>72</v>
      </c>
      <c r="I192" s="11" t="s">
        <v>173</v>
      </c>
      <c r="J192" s="60" t="s">
        <v>162</v>
      </c>
    </row>
    <row r="193" spans="1:10" ht="24.75" customHeight="1" x14ac:dyDescent="0.2">
      <c r="A193" s="70" t="s">
        <v>25</v>
      </c>
      <c r="B193" s="70"/>
      <c r="C193" s="70"/>
      <c r="D193" s="12">
        <f>60+205+100+150+20+200+20+40</f>
        <v>795</v>
      </c>
      <c r="E193" s="11">
        <f>SUM(E185:E192)</f>
        <v>15.54</v>
      </c>
      <c r="F193" s="11">
        <f t="shared" ref="F193:H193" si="25">SUM(F185:F192)</f>
        <v>25.8</v>
      </c>
      <c r="G193" s="11">
        <f t="shared" si="25"/>
        <v>98.28</v>
      </c>
      <c r="H193" s="11">
        <f t="shared" si="25"/>
        <v>696.89</v>
      </c>
      <c r="I193" s="11"/>
      <c r="J193" s="11"/>
    </row>
    <row r="194" spans="1:10" ht="24.75" customHeight="1" x14ac:dyDescent="0.2">
      <c r="A194" s="70" t="s">
        <v>26</v>
      </c>
      <c r="B194" s="70"/>
      <c r="C194" s="70"/>
      <c r="D194" s="61">
        <f>D183+D193</f>
        <v>1315</v>
      </c>
      <c r="E194" s="11">
        <f>E183+E193</f>
        <v>35.01</v>
      </c>
      <c r="F194" s="11">
        <f t="shared" ref="F194:H194" si="26">F183+F193</f>
        <v>52.58</v>
      </c>
      <c r="G194" s="11">
        <f t="shared" si="26"/>
        <v>158.41</v>
      </c>
      <c r="H194" s="11">
        <f t="shared" si="26"/>
        <v>1258.9299999999998</v>
      </c>
      <c r="I194" s="11"/>
      <c r="J194" s="11"/>
    </row>
    <row r="195" spans="1:10" ht="24.75" customHeight="1" x14ac:dyDescent="0.2">
      <c r="E195" s="3"/>
      <c r="F195" s="3"/>
      <c r="G195" s="3"/>
      <c r="H195" s="3"/>
      <c r="I195" s="5"/>
    </row>
    <row r="196" spans="1:10" ht="24.75" customHeight="1" x14ac:dyDescent="0.2">
      <c r="A196" s="4" t="s">
        <v>101</v>
      </c>
      <c r="D196" s="5" t="s">
        <v>1</v>
      </c>
      <c r="E196" s="1" t="s">
        <v>39</v>
      </c>
      <c r="G196" s="5" t="s">
        <v>3</v>
      </c>
      <c r="H196" s="1" t="s">
        <v>42</v>
      </c>
    </row>
    <row r="197" spans="1:10" s="1" customFormat="1" ht="24.75" customHeight="1" x14ac:dyDescent="0.2">
      <c r="A197" s="71" t="s">
        <v>5</v>
      </c>
      <c r="B197" s="71" t="s">
        <v>6</v>
      </c>
      <c r="C197" s="71"/>
      <c r="D197" s="71" t="s">
        <v>7</v>
      </c>
      <c r="E197" s="74" t="s">
        <v>8</v>
      </c>
      <c r="F197" s="74"/>
      <c r="G197" s="74"/>
      <c r="H197" s="71" t="s">
        <v>9</v>
      </c>
      <c r="I197" s="69" t="s">
        <v>140</v>
      </c>
      <c r="J197" s="69" t="s">
        <v>151</v>
      </c>
    </row>
    <row r="198" spans="1:10" s="1" customFormat="1" ht="24.75" customHeight="1" x14ac:dyDescent="0.2">
      <c r="A198" s="68"/>
      <c r="B198" s="72"/>
      <c r="C198" s="73"/>
      <c r="D198" s="68"/>
      <c r="E198" s="6" t="s">
        <v>10</v>
      </c>
      <c r="F198" s="6" t="s">
        <v>11</v>
      </c>
      <c r="G198" s="6" t="s">
        <v>12</v>
      </c>
      <c r="H198" s="68"/>
      <c r="I198" s="68"/>
      <c r="J198" s="68"/>
    </row>
    <row r="199" spans="1:10" ht="24.75" customHeight="1" x14ac:dyDescent="0.2">
      <c r="A199" s="7" t="s">
        <v>13</v>
      </c>
      <c r="B199" s="91"/>
      <c r="C199" s="91"/>
      <c r="D199" s="8"/>
      <c r="E199" s="8"/>
      <c r="F199" s="8"/>
      <c r="G199" s="8"/>
      <c r="H199" s="8"/>
      <c r="I199" s="9"/>
      <c r="J199" s="9"/>
    </row>
    <row r="200" spans="1:10" ht="24.75" customHeight="1" x14ac:dyDescent="0.2">
      <c r="B200" s="66" t="s">
        <v>77</v>
      </c>
      <c r="C200" s="66"/>
      <c r="D200" s="10" t="s">
        <v>15</v>
      </c>
      <c r="E200" s="13">
        <v>5.6</v>
      </c>
      <c r="F200" s="13">
        <v>6.9</v>
      </c>
      <c r="G200" s="13">
        <v>24.4</v>
      </c>
      <c r="H200" s="13">
        <v>183</v>
      </c>
      <c r="I200" s="11">
        <v>189</v>
      </c>
      <c r="J200" s="11">
        <v>2008</v>
      </c>
    </row>
    <row r="201" spans="1:10" ht="24.75" customHeight="1" x14ac:dyDescent="0.2">
      <c r="B201" s="65" t="s">
        <v>147</v>
      </c>
      <c r="C201" s="66"/>
      <c r="D201" s="62">
        <v>130</v>
      </c>
      <c r="E201" s="58">
        <v>1</v>
      </c>
      <c r="F201" s="58">
        <v>0.3</v>
      </c>
      <c r="G201" s="58">
        <v>9.8000000000000007</v>
      </c>
      <c r="H201" s="58">
        <v>49.4</v>
      </c>
      <c r="I201" s="56">
        <v>338</v>
      </c>
      <c r="J201" s="56">
        <v>2017</v>
      </c>
    </row>
    <row r="202" spans="1:10" ht="24.75" customHeight="1" x14ac:dyDescent="0.2">
      <c r="B202" s="66" t="s">
        <v>78</v>
      </c>
      <c r="C202" s="66"/>
      <c r="D202" s="10">
        <v>200</v>
      </c>
      <c r="E202" s="57">
        <v>3.2</v>
      </c>
      <c r="F202" s="57">
        <v>2.8</v>
      </c>
      <c r="G202" s="57">
        <v>13.6</v>
      </c>
      <c r="H202" s="57">
        <v>81</v>
      </c>
      <c r="I202" s="11" t="s">
        <v>187</v>
      </c>
      <c r="J202" s="11">
        <v>2017</v>
      </c>
    </row>
    <row r="203" spans="1:10" ht="24.75" customHeight="1" x14ac:dyDescent="0.2">
      <c r="B203" s="66" t="s">
        <v>16</v>
      </c>
      <c r="C203" s="66"/>
      <c r="D203" s="10">
        <v>80</v>
      </c>
      <c r="E203" s="11">
        <v>5.8</v>
      </c>
      <c r="F203" s="11">
        <v>2</v>
      </c>
      <c r="G203" s="11">
        <v>39.6</v>
      </c>
      <c r="H203" s="11">
        <v>202.4</v>
      </c>
      <c r="I203" s="11" t="s">
        <v>161</v>
      </c>
      <c r="J203" s="60" t="s">
        <v>162</v>
      </c>
    </row>
    <row r="204" spans="1:10" ht="24.75" customHeight="1" x14ac:dyDescent="0.2">
      <c r="A204" s="70" t="s">
        <v>18</v>
      </c>
      <c r="B204" s="70"/>
      <c r="C204" s="70"/>
      <c r="D204" s="12">
        <f>155+130+200+80</f>
        <v>565</v>
      </c>
      <c r="E204" s="11">
        <f>SUM(E200:E203)</f>
        <v>15.600000000000001</v>
      </c>
      <c r="F204" s="11">
        <f t="shared" ref="F204:H204" si="27">SUM(F200:F203)</f>
        <v>12</v>
      </c>
      <c r="G204" s="11">
        <f t="shared" si="27"/>
        <v>87.4</v>
      </c>
      <c r="H204" s="11">
        <f t="shared" si="27"/>
        <v>515.79999999999995</v>
      </c>
      <c r="I204" s="11"/>
      <c r="J204" s="11"/>
    </row>
    <row r="205" spans="1:10" ht="24.75" customHeight="1" x14ac:dyDescent="0.2">
      <c r="A205" s="7" t="s">
        <v>19</v>
      </c>
      <c r="B205" s="91"/>
      <c r="C205" s="91"/>
      <c r="D205" s="8"/>
      <c r="E205" s="8"/>
      <c r="F205" s="8"/>
      <c r="G205" s="8"/>
      <c r="H205" s="8"/>
      <c r="I205" s="9"/>
      <c r="J205" s="9"/>
    </row>
    <row r="206" spans="1:10" ht="24.75" customHeight="1" x14ac:dyDescent="0.2">
      <c r="B206" s="66" t="s">
        <v>79</v>
      </c>
      <c r="C206" s="66"/>
      <c r="D206" s="10">
        <v>60</v>
      </c>
      <c r="E206" s="11">
        <v>0.42</v>
      </c>
      <c r="F206" s="11">
        <v>0.06</v>
      </c>
      <c r="G206" s="11">
        <v>1.1399999999999999</v>
      </c>
      <c r="H206" s="11">
        <v>7.2</v>
      </c>
      <c r="I206" s="11">
        <v>71</v>
      </c>
      <c r="J206" s="11">
        <v>2017</v>
      </c>
    </row>
    <row r="207" spans="1:10" ht="24.75" customHeight="1" x14ac:dyDescent="0.2">
      <c r="B207" s="66" t="s">
        <v>80</v>
      </c>
      <c r="C207" s="66"/>
      <c r="D207" s="10" t="s">
        <v>22</v>
      </c>
      <c r="E207" s="11">
        <v>1.32</v>
      </c>
      <c r="F207" s="11">
        <v>2.41</v>
      </c>
      <c r="G207" s="11">
        <v>17.059999999999999</v>
      </c>
      <c r="H207" s="11">
        <v>94.68</v>
      </c>
      <c r="I207" s="11" t="s">
        <v>160</v>
      </c>
      <c r="J207" s="11">
        <v>2008</v>
      </c>
    </row>
    <row r="208" spans="1:10" ht="24.75" customHeight="1" x14ac:dyDescent="0.2">
      <c r="B208" s="66" t="s">
        <v>81</v>
      </c>
      <c r="C208" s="66"/>
      <c r="D208" s="10">
        <v>250</v>
      </c>
      <c r="E208" s="11">
        <v>16.600000000000001</v>
      </c>
      <c r="F208" s="11">
        <v>15.7</v>
      </c>
      <c r="G208" s="11">
        <v>32.6</v>
      </c>
      <c r="H208" s="11">
        <v>351</v>
      </c>
      <c r="I208" s="11">
        <v>299</v>
      </c>
      <c r="J208" s="11">
        <v>2008</v>
      </c>
    </row>
    <row r="209" spans="1:10" ht="24.75" customHeight="1" x14ac:dyDescent="0.2">
      <c r="B209" s="66" t="s">
        <v>146</v>
      </c>
      <c r="C209" s="66"/>
      <c r="D209" s="10">
        <v>125</v>
      </c>
      <c r="E209" s="11">
        <v>4</v>
      </c>
      <c r="F209" s="11">
        <v>3.1</v>
      </c>
      <c r="G209" s="11">
        <v>13</v>
      </c>
      <c r="H209" s="11">
        <v>100</v>
      </c>
      <c r="I209" s="11" t="s">
        <v>172</v>
      </c>
      <c r="J209" s="60" t="s">
        <v>162</v>
      </c>
    </row>
    <row r="210" spans="1:10" ht="42.75" customHeight="1" x14ac:dyDescent="0.2">
      <c r="B210" s="65" t="s">
        <v>157</v>
      </c>
      <c r="C210" s="66"/>
      <c r="D210" s="10">
        <v>200</v>
      </c>
      <c r="E210" s="11">
        <v>1</v>
      </c>
      <c r="F210" s="11">
        <v>0.2</v>
      </c>
      <c r="G210" s="11">
        <v>17.78</v>
      </c>
      <c r="H210" s="11">
        <v>89</v>
      </c>
      <c r="I210" s="11">
        <v>442</v>
      </c>
      <c r="J210" s="11">
        <v>2008</v>
      </c>
    </row>
    <row r="211" spans="1:10" ht="24.75" customHeight="1" x14ac:dyDescent="0.2">
      <c r="B211" s="66" t="s">
        <v>24</v>
      </c>
      <c r="C211" s="66"/>
      <c r="D211" s="10">
        <v>40</v>
      </c>
      <c r="E211" s="11">
        <v>1.88</v>
      </c>
      <c r="F211" s="11">
        <v>0.88</v>
      </c>
      <c r="G211" s="11">
        <v>19.899999999999999</v>
      </c>
      <c r="H211" s="11">
        <v>72</v>
      </c>
      <c r="I211" s="11" t="s">
        <v>173</v>
      </c>
      <c r="J211" s="60" t="s">
        <v>162</v>
      </c>
    </row>
    <row r="212" spans="1:10" ht="24.75" customHeight="1" x14ac:dyDescent="0.2">
      <c r="A212" s="70" t="s">
        <v>25</v>
      </c>
      <c r="B212" s="70"/>
      <c r="C212" s="70"/>
      <c r="D212" s="12">
        <f>60+235+250+125+200+40</f>
        <v>910</v>
      </c>
      <c r="E212" s="11">
        <f>SUM(E206:E211)</f>
        <v>25.22</v>
      </c>
      <c r="F212" s="11">
        <f t="shared" ref="F212:H212" si="28">SUM(F206:F211)</f>
        <v>22.349999999999998</v>
      </c>
      <c r="G212" s="11">
        <f t="shared" si="28"/>
        <v>101.47999999999999</v>
      </c>
      <c r="H212" s="11">
        <f t="shared" si="28"/>
        <v>713.88</v>
      </c>
      <c r="I212" s="11"/>
      <c r="J212" s="11"/>
    </row>
    <row r="213" spans="1:10" s="1" customFormat="1" ht="24.75" customHeight="1" x14ac:dyDescent="0.2">
      <c r="A213" s="70" t="s">
        <v>26</v>
      </c>
      <c r="B213" s="70"/>
      <c r="C213" s="70"/>
      <c r="D213" s="61">
        <f>D204+D212</f>
        <v>1475</v>
      </c>
      <c r="E213" s="11">
        <f>E204+E212</f>
        <v>40.82</v>
      </c>
      <c r="F213" s="11">
        <f t="shared" ref="F213:H213" si="29">F204+F212</f>
        <v>34.349999999999994</v>
      </c>
      <c r="G213" s="11">
        <f t="shared" si="29"/>
        <v>188.88</v>
      </c>
      <c r="H213" s="11">
        <f t="shared" si="29"/>
        <v>1229.6799999999998</v>
      </c>
      <c r="I213" s="11"/>
      <c r="J213" s="11"/>
    </row>
    <row r="214" spans="1:10" ht="24.75" customHeight="1" x14ac:dyDescent="0.2">
      <c r="E214" s="3"/>
      <c r="F214" s="3"/>
      <c r="G214" s="3"/>
      <c r="H214" s="3"/>
      <c r="I214" s="5"/>
    </row>
    <row r="215" spans="1:10" ht="24.75" customHeight="1" x14ac:dyDescent="0.2">
      <c r="A215" s="4" t="s">
        <v>101</v>
      </c>
      <c r="D215" s="5" t="s">
        <v>1</v>
      </c>
      <c r="E215" s="1" t="s">
        <v>39</v>
      </c>
      <c r="G215" s="5" t="s">
        <v>3</v>
      </c>
      <c r="H215" s="1" t="s">
        <v>48</v>
      </c>
    </row>
    <row r="216" spans="1:10" s="1" customFormat="1" ht="24.75" customHeight="1" x14ac:dyDescent="0.2">
      <c r="A216" s="71" t="s">
        <v>5</v>
      </c>
      <c r="B216" s="71" t="s">
        <v>6</v>
      </c>
      <c r="C216" s="71"/>
      <c r="D216" s="71" t="s">
        <v>7</v>
      </c>
      <c r="E216" s="74" t="s">
        <v>8</v>
      </c>
      <c r="F216" s="74"/>
      <c r="G216" s="74"/>
      <c r="H216" s="71" t="s">
        <v>9</v>
      </c>
      <c r="I216" s="69" t="s">
        <v>140</v>
      </c>
      <c r="J216" s="69" t="s">
        <v>151</v>
      </c>
    </row>
    <row r="217" spans="1:10" s="1" customFormat="1" ht="24.75" customHeight="1" x14ac:dyDescent="0.2">
      <c r="A217" s="68"/>
      <c r="B217" s="72"/>
      <c r="C217" s="73"/>
      <c r="D217" s="68"/>
      <c r="E217" s="6" t="s">
        <v>10</v>
      </c>
      <c r="F217" s="6" t="s">
        <v>11</v>
      </c>
      <c r="G217" s="6" t="s">
        <v>12</v>
      </c>
      <c r="H217" s="68"/>
      <c r="I217" s="68"/>
      <c r="J217" s="68"/>
    </row>
    <row r="218" spans="1:10" ht="24.75" customHeight="1" x14ac:dyDescent="0.2">
      <c r="A218" s="7" t="s">
        <v>13</v>
      </c>
      <c r="B218" s="91"/>
      <c r="C218" s="91"/>
      <c r="D218" s="8"/>
      <c r="E218" s="8"/>
      <c r="F218" s="8"/>
      <c r="G218" s="8"/>
      <c r="H218" s="8"/>
      <c r="I218" s="9"/>
      <c r="J218" s="9"/>
    </row>
    <row r="219" spans="1:10" ht="24.75" customHeight="1" x14ac:dyDescent="0.2">
      <c r="B219" s="66" t="s">
        <v>43</v>
      </c>
      <c r="C219" s="66"/>
      <c r="D219" s="10" t="s">
        <v>44</v>
      </c>
      <c r="E219" s="11">
        <v>14.21</v>
      </c>
      <c r="F219" s="11">
        <v>10.76</v>
      </c>
      <c r="G219" s="11">
        <v>13.39</v>
      </c>
      <c r="H219" s="11">
        <v>210.63</v>
      </c>
      <c r="I219" s="11">
        <v>224</v>
      </c>
      <c r="J219" s="11">
        <v>2008</v>
      </c>
    </row>
    <row r="220" spans="1:10" ht="24.75" customHeight="1" x14ac:dyDescent="0.2">
      <c r="B220" s="66" t="s">
        <v>30</v>
      </c>
      <c r="C220" s="66"/>
      <c r="D220" s="10" t="s">
        <v>31</v>
      </c>
      <c r="E220" s="13">
        <v>0.2</v>
      </c>
      <c r="F220" s="13">
        <v>0.1</v>
      </c>
      <c r="G220" s="13">
        <v>15</v>
      </c>
      <c r="H220" s="13">
        <v>60</v>
      </c>
      <c r="I220" s="11" t="s">
        <v>184</v>
      </c>
      <c r="J220" s="11">
        <v>2008</v>
      </c>
    </row>
    <row r="221" spans="1:10" ht="24.75" customHeight="1" x14ac:dyDescent="0.2">
      <c r="B221" s="75" t="s">
        <v>148</v>
      </c>
      <c r="C221" s="76"/>
      <c r="D221" s="62">
        <v>130</v>
      </c>
      <c r="E221" s="58">
        <v>0.5</v>
      </c>
      <c r="F221" s="58">
        <v>0.4</v>
      </c>
      <c r="G221" s="58">
        <v>13.4</v>
      </c>
      <c r="H221" s="58">
        <v>61</v>
      </c>
      <c r="I221" s="56">
        <v>338</v>
      </c>
      <c r="J221" s="56">
        <v>2017</v>
      </c>
    </row>
    <row r="222" spans="1:10" ht="24.75" customHeight="1" x14ac:dyDescent="0.2">
      <c r="B222" s="66" t="s">
        <v>16</v>
      </c>
      <c r="C222" s="66"/>
      <c r="D222" s="10">
        <v>80</v>
      </c>
      <c r="E222" s="57">
        <v>5.8</v>
      </c>
      <c r="F222" s="57">
        <v>2</v>
      </c>
      <c r="G222" s="57">
        <v>39.6</v>
      </c>
      <c r="H222" s="57">
        <v>202.4</v>
      </c>
      <c r="I222" s="11" t="s">
        <v>161</v>
      </c>
      <c r="J222" s="60" t="s">
        <v>162</v>
      </c>
    </row>
    <row r="223" spans="1:10" ht="24.75" customHeight="1" x14ac:dyDescent="0.2">
      <c r="A223" s="70" t="s">
        <v>18</v>
      </c>
      <c r="B223" s="70"/>
      <c r="C223" s="70"/>
      <c r="D223" s="12">
        <f>150+30+185+15+130+80</f>
        <v>590</v>
      </c>
      <c r="E223" s="11">
        <f>SUM(E219:E222)</f>
        <v>20.71</v>
      </c>
      <c r="F223" s="11">
        <f t="shared" ref="F223:H223" si="30">SUM(F219:F222)</f>
        <v>13.26</v>
      </c>
      <c r="G223" s="11">
        <f t="shared" si="30"/>
        <v>81.39</v>
      </c>
      <c r="H223" s="11">
        <f t="shared" si="30"/>
        <v>534.03</v>
      </c>
      <c r="I223" s="11"/>
      <c r="J223" s="11"/>
    </row>
    <row r="224" spans="1:10" ht="24.75" customHeight="1" x14ac:dyDescent="0.2">
      <c r="A224" s="7" t="s">
        <v>19</v>
      </c>
      <c r="B224" s="91"/>
      <c r="C224" s="91"/>
      <c r="D224" s="8"/>
      <c r="E224" s="8"/>
      <c r="F224" s="8"/>
      <c r="G224" s="8"/>
      <c r="H224" s="8"/>
      <c r="I224" s="9"/>
      <c r="J224" s="9"/>
    </row>
    <row r="225" spans="1:10" ht="24.75" customHeight="1" x14ac:dyDescent="0.2">
      <c r="B225" s="66" t="s">
        <v>82</v>
      </c>
      <c r="C225" s="66"/>
      <c r="D225" s="10">
        <v>60</v>
      </c>
      <c r="E225" s="11">
        <v>0.67</v>
      </c>
      <c r="F225" s="11">
        <v>6.06</v>
      </c>
      <c r="G225" s="11">
        <v>2.4500000000000002</v>
      </c>
      <c r="H225" s="11">
        <v>68.27</v>
      </c>
      <c r="I225" s="11">
        <v>28</v>
      </c>
      <c r="J225" s="11">
        <v>2008</v>
      </c>
    </row>
    <row r="226" spans="1:10" ht="24.75" customHeight="1" x14ac:dyDescent="0.2">
      <c r="B226" s="65" t="s">
        <v>136</v>
      </c>
      <c r="C226" s="66"/>
      <c r="D226" s="10" t="s">
        <v>53</v>
      </c>
      <c r="E226" s="11">
        <v>1.22</v>
      </c>
      <c r="F226" s="11">
        <v>1.62</v>
      </c>
      <c r="G226" s="11">
        <v>8.6</v>
      </c>
      <c r="H226" s="11">
        <v>103.8</v>
      </c>
      <c r="I226" s="11" t="s">
        <v>185</v>
      </c>
      <c r="J226" s="11">
        <v>2008</v>
      </c>
    </row>
    <row r="227" spans="1:10" ht="24.75" customHeight="1" x14ac:dyDescent="0.2">
      <c r="B227" s="65" t="s">
        <v>164</v>
      </c>
      <c r="C227" s="66"/>
      <c r="D227" s="10">
        <v>100</v>
      </c>
      <c r="E227" s="11">
        <v>13.47</v>
      </c>
      <c r="F227" s="11">
        <v>12.83</v>
      </c>
      <c r="G227" s="11">
        <v>10.5</v>
      </c>
      <c r="H227" s="11">
        <v>208.33</v>
      </c>
      <c r="I227" s="60" t="s">
        <v>165</v>
      </c>
      <c r="J227" s="60" t="s">
        <v>162</v>
      </c>
    </row>
    <row r="228" spans="1:10" ht="24.75" customHeight="1" x14ac:dyDescent="0.2">
      <c r="B228" s="66" t="s">
        <v>55</v>
      </c>
      <c r="C228" s="66"/>
      <c r="D228" s="10" t="s">
        <v>50</v>
      </c>
      <c r="E228" s="11">
        <v>2.81</v>
      </c>
      <c r="F228" s="11">
        <v>2.9</v>
      </c>
      <c r="G228" s="11">
        <v>44.25</v>
      </c>
      <c r="H228" s="11">
        <v>183.8</v>
      </c>
      <c r="I228" s="11">
        <v>205</v>
      </c>
      <c r="J228" s="11">
        <v>2017</v>
      </c>
    </row>
    <row r="229" spans="1:10" ht="24.75" customHeight="1" x14ac:dyDescent="0.2">
      <c r="B229" s="66" t="s">
        <v>57</v>
      </c>
      <c r="C229" s="66"/>
      <c r="D229" s="10">
        <v>200</v>
      </c>
      <c r="E229" s="11">
        <v>0.22</v>
      </c>
      <c r="F229" s="11">
        <v>0.22</v>
      </c>
      <c r="G229" s="11">
        <v>27.9</v>
      </c>
      <c r="H229" s="11">
        <v>115</v>
      </c>
      <c r="I229" s="11">
        <v>394</v>
      </c>
      <c r="J229" s="11">
        <v>2008</v>
      </c>
    </row>
    <row r="230" spans="1:10" ht="24.75" customHeight="1" x14ac:dyDescent="0.2">
      <c r="B230" s="66" t="s">
        <v>24</v>
      </c>
      <c r="C230" s="66"/>
      <c r="D230" s="10">
        <v>40</v>
      </c>
      <c r="E230" s="11">
        <v>1.88</v>
      </c>
      <c r="F230" s="11">
        <v>0.88</v>
      </c>
      <c r="G230" s="11">
        <v>19.899999999999999</v>
      </c>
      <c r="H230" s="11">
        <v>72</v>
      </c>
      <c r="I230" s="11" t="s">
        <v>173</v>
      </c>
      <c r="J230" s="60" t="s">
        <v>162</v>
      </c>
    </row>
    <row r="231" spans="1:10" ht="24.75" customHeight="1" x14ac:dyDescent="0.2">
      <c r="A231" s="70" t="s">
        <v>25</v>
      </c>
      <c r="B231" s="70"/>
      <c r="C231" s="70"/>
      <c r="D231" s="12">
        <f>D225+200+10+5+100+145+5+200+40</f>
        <v>765</v>
      </c>
      <c r="E231" s="11">
        <f>SUM(E225:E230)</f>
        <v>20.27</v>
      </c>
      <c r="F231" s="11">
        <f t="shared" ref="F231:H231" si="31">SUM(F225:F230)</f>
        <v>24.509999999999994</v>
      </c>
      <c r="G231" s="11">
        <f t="shared" si="31"/>
        <v>113.6</v>
      </c>
      <c r="H231" s="11">
        <f t="shared" si="31"/>
        <v>751.2</v>
      </c>
      <c r="I231" s="11"/>
      <c r="J231" s="11"/>
    </row>
    <row r="232" spans="1:10" ht="24.75" customHeight="1" x14ac:dyDescent="0.2">
      <c r="A232" s="70" t="s">
        <v>26</v>
      </c>
      <c r="B232" s="70"/>
      <c r="C232" s="70"/>
      <c r="D232" s="61">
        <f>D223+D231</f>
        <v>1355</v>
      </c>
      <c r="E232" s="11">
        <f>E223+E231</f>
        <v>40.980000000000004</v>
      </c>
      <c r="F232" s="11">
        <f t="shared" ref="F232:H232" si="32">F223+F231</f>
        <v>37.769999999999996</v>
      </c>
      <c r="G232" s="11">
        <f t="shared" si="32"/>
        <v>194.99</v>
      </c>
      <c r="H232" s="11">
        <f t="shared" si="32"/>
        <v>1285.23</v>
      </c>
      <c r="I232" s="11"/>
      <c r="J232" s="11"/>
    </row>
    <row r="233" spans="1:10" ht="24.75" customHeight="1" x14ac:dyDescent="0.2">
      <c r="E233" s="3"/>
      <c r="F233" s="3"/>
      <c r="G233" s="3"/>
      <c r="H233" s="3"/>
      <c r="I233" s="5"/>
    </row>
    <row r="234" spans="1:10" ht="24.75" customHeight="1" x14ac:dyDescent="0.2">
      <c r="A234" s="4" t="s">
        <v>101</v>
      </c>
      <c r="D234" s="5" t="s">
        <v>1</v>
      </c>
      <c r="E234" s="1" t="s">
        <v>39</v>
      </c>
      <c r="G234" s="5" t="s">
        <v>3</v>
      </c>
      <c r="H234" s="1" t="s">
        <v>58</v>
      </c>
    </row>
    <row r="235" spans="1:10" s="1" customFormat="1" ht="24.75" customHeight="1" x14ac:dyDescent="0.2">
      <c r="A235" s="71" t="s">
        <v>5</v>
      </c>
      <c r="B235" s="71" t="s">
        <v>6</v>
      </c>
      <c r="C235" s="71"/>
      <c r="D235" s="71" t="s">
        <v>7</v>
      </c>
      <c r="E235" s="74" t="s">
        <v>8</v>
      </c>
      <c r="F235" s="74"/>
      <c r="G235" s="74"/>
      <c r="H235" s="71" t="s">
        <v>9</v>
      </c>
      <c r="I235" s="69" t="s">
        <v>140</v>
      </c>
      <c r="J235" s="69" t="s">
        <v>151</v>
      </c>
    </row>
    <row r="236" spans="1:10" s="1" customFormat="1" ht="24.75" customHeight="1" x14ac:dyDescent="0.2">
      <c r="A236" s="68"/>
      <c r="B236" s="72"/>
      <c r="C236" s="73"/>
      <c r="D236" s="68"/>
      <c r="E236" s="6" t="s">
        <v>10</v>
      </c>
      <c r="F236" s="6" t="s">
        <v>11</v>
      </c>
      <c r="G236" s="6" t="s">
        <v>12</v>
      </c>
      <c r="H236" s="68"/>
      <c r="I236" s="68"/>
      <c r="J236" s="68"/>
    </row>
    <row r="237" spans="1:10" ht="24.75" customHeight="1" x14ac:dyDescent="0.2">
      <c r="A237" s="7" t="s">
        <v>13</v>
      </c>
      <c r="B237" s="91"/>
      <c r="C237" s="91"/>
      <c r="D237" s="8"/>
      <c r="E237" s="8"/>
      <c r="F237" s="8"/>
      <c r="G237" s="8"/>
      <c r="H237" s="8"/>
      <c r="I237" s="9"/>
      <c r="J237" s="9"/>
    </row>
    <row r="238" spans="1:10" ht="24.75" customHeight="1" x14ac:dyDescent="0.2">
      <c r="B238" s="66" t="s">
        <v>83</v>
      </c>
      <c r="C238" s="66"/>
      <c r="D238" s="10">
        <v>200</v>
      </c>
      <c r="E238" s="11">
        <v>2.97</v>
      </c>
      <c r="F238" s="11">
        <v>3.57</v>
      </c>
      <c r="G238" s="11">
        <v>6.14</v>
      </c>
      <c r="H238" s="11">
        <v>71.2</v>
      </c>
      <c r="I238" s="11">
        <v>121</v>
      </c>
      <c r="J238" s="11">
        <v>2017</v>
      </c>
    </row>
    <row r="239" spans="1:10" ht="24.75" customHeight="1" x14ac:dyDescent="0.2">
      <c r="B239" s="66" t="s">
        <v>29</v>
      </c>
      <c r="C239" s="66"/>
      <c r="D239" s="10">
        <v>15</v>
      </c>
      <c r="E239" s="11">
        <v>3.45</v>
      </c>
      <c r="F239" s="11">
        <v>4.45</v>
      </c>
      <c r="G239" s="11"/>
      <c r="H239" s="11">
        <v>54.5</v>
      </c>
      <c r="I239" s="11">
        <v>14</v>
      </c>
      <c r="J239" s="11">
        <v>2008</v>
      </c>
    </row>
    <row r="240" spans="1:10" ht="24.75" customHeight="1" x14ac:dyDescent="0.2">
      <c r="B240" s="66" t="s">
        <v>16</v>
      </c>
      <c r="C240" s="66"/>
      <c r="D240" s="10">
        <v>80</v>
      </c>
      <c r="E240" s="11">
        <v>5.8</v>
      </c>
      <c r="F240" s="11">
        <v>2</v>
      </c>
      <c r="G240" s="11">
        <v>39.6</v>
      </c>
      <c r="H240" s="11">
        <v>202.4</v>
      </c>
      <c r="I240" s="11" t="s">
        <v>161</v>
      </c>
      <c r="J240" s="60" t="s">
        <v>162</v>
      </c>
    </row>
    <row r="241" spans="1:10" ht="24.75" customHeight="1" x14ac:dyDescent="0.2">
      <c r="B241" s="65" t="s">
        <v>167</v>
      </c>
      <c r="C241" s="66"/>
      <c r="D241" s="10" t="s">
        <v>17</v>
      </c>
      <c r="E241" s="11">
        <v>0.3</v>
      </c>
      <c r="F241" s="11">
        <v>0.1</v>
      </c>
      <c r="G241" s="11">
        <v>15.2</v>
      </c>
      <c r="H241" s="11">
        <v>62</v>
      </c>
      <c r="I241" s="11" t="s">
        <v>182</v>
      </c>
      <c r="J241" s="11">
        <v>2008</v>
      </c>
    </row>
    <row r="242" spans="1:10" ht="24.75" customHeight="1" x14ac:dyDescent="0.2">
      <c r="B242" s="66" t="s">
        <v>153</v>
      </c>
      <c r="C242" s="66"/>
      <c r="D242" s="10">
        <v>200</v>
      </c>
      <c r="E242" s="11">
        <v>0.5</v>
      </c>
      <c r="F242" s="11">
        <v>0.1</v>
      </c>
      <c r="G242" s="11">
        <v>9.9</v>
      </c>
      <c r="H242" s="11">
        <v>43</v>
      </c>
      <c r="I242" s="11" t="s">
        <v>188</v>
      </c>
      <c r="J242" s="60" t="s">
        <v>162</v>
      </c>
    </row>
    <row r="243" spans="1:10" ht="24.75" customHeight="1" x14ac:dyDescent="0.2">
      <c r="B243" s="66" t="s">
        <v>146</v>
      </c>
      <c r="C243" s="66"/>
      <c r="D243" s="10">
        <v>125</v>
      </c>
      <c r="E243" s="11">
        <v>4</v>
      </c>
      <c r="F243" s="11">
        <v>3.1</v>
      </c>
      <c r="G243" s="11">
        <v>13</v>
      </c>
      <c r="H243" s="11">
        <v>100</v>
      </c>
      <c r="I243" s="11" t="s">
        <v>172</v>
      </c>
      <c r="J243" s="60" t="s">
        <v>162</v>
      </c>
    </row>
    <row r="244" spans="1:10" ht="24.75" customHeight="1" x14ac:dyDescent="0.2">
      <c r="A244" s="70" t="s">
        <v>18</v>
      </c>
      <c r="B244" s="70"/>
      <c r="C244" s="70"/>
      <c r="D244" s="12">
        <f>D238+D239+D240+D242+D243+185+15+7</f>
        <v>827</v>
      </c>
      <c r="E244" s="11">
        <f>SUM(E238:E243)</f>
        <v>17.02</v>
      </c>
      <c r="F244" s="11">
        <f t="shared" ref="F244:H244" si="33">SUM(F238:F243)</f>
        <v>13.319999999999999</v>
      </c>
      <c r="G244" s="11">
        <f t="shared" si="33"/>
        <v>83.84</v>
      </c>
      <c r="H244" s="11">
        <f t="shared" si="33"/>
        <v>533.1</v>
      </c>
      <c r="I244" s="11"/>
      <c r="J244" s="11"/>
    </row>
    <row r="245" spans="1:10" ht="24.75" customHeight="1" x14ac:dyDescent="0.2">
      <c r="A245" s="7" t="s">
        <v>19</v>
      </c>
      <c r="B245" s="91"/>
      <c r="C245" s="91"/>
      <c r="D245" s="8"/>
      <c r="E245" s="8"/>
      <c r="F245" s="8"/>
      <c r="G245" s="8"/>
      <c r="H245" s="8"/>
      <c r="I245" s="9"/>
      <c r="J245" s="9"/>
    </row>
    <row r="246" spans="1:10" ht="24.75" customHeight="1" x14ac:dyDescent="0.2">
      <c r="B246" s="66" t="s">
        <v>79</v>
      </c>
      <c r="C246" s="66"/>
      <c r="D246" s="10">
        <v>60</v>
      </c>
      <c r="E246" s="11">
        <v>0.42</v>
      </c>
      <c r="F246" s="11">
        <v>0.06</v>
      </c>
      <c r="G246" s="11">
        <v>1.1399999999999999</v>
      </c>
      <c r="H246" s="11">
        <v>7.2</v>
      </c>
      <c r="I246" s="11">
        <v>71</v>
      </c>
      <c r="J246" s="11">
        <v>2017</v>
      </c>
    </row>
    <row r="247" spans="1:10" ht="24.75" customHeight="1" x14ac:dyDescent="0.2">
      <c r="B247" s="66" t="s">
        <v>21</v>
      </c>
      <c r="C247" s="66"/>
      <c r="D247" s="10" t="s">
        <v>22</v>
      </c>
      <c r="E247" s="11">
        <v>1.2</v>
      </c>
      <c r="F247" s="11">
        <v>1.51</v>
      </c>
      <c r="G247" s="11">
        <v>15.54</v>
      </c>
      <c r="H247" s="11">
        <v>86.22</v>
      </c>
      <c r="I247" s="11" t="s">
        <v>183</v>
      </c>
      <c r="J247" s="11">
        <v>2008</v>
      </c>
    </row>
    <row r="248" spans="1:10" ht="24.75" customHeight="1" x14ac:dyDescent="0.2">
      <c r="B248" s="66" t="s">
        <v>152</v>
      </c>
      <c r="C248" s="66"/>
      <c r="D248" s="10" t="s">
        <v>84</v>
      </c>
      <c r="E248" s="11">
        <v>21.6</v>
      </c>
      <c r="F248" s="11">
        <v>10.6</v>
      </c>
      <c r="G248" s="11">
        <v>10.6</v>
      </c>
      <c r="H248" s="11">
        <v>216</v>
      </c>
      <c r="I248" s="60" t="s">
        <v>180</v>
      </c>
      <c r="J248" s="60" t="s">
        <v>162</v>
      </c>
    </row>
    <row r="249" spans="1:10" ht="24.75" customHeight="1" x14ac:dyDescent="0.2">
      <c r="B249" s="66" t="s">
        <v>85</v>
      </c>
      <c r="C249" s="66"/>
      <c r="D249" s="10">
        <v>150</v>
      </c>
      <c r="E249" s="11">
        <v>4.1500000000000004</v>
      </c>
      <c r="F249" s="11">
        <v>18.12</v>
      </c>
      <c r="G249" s="11">
        <v>13.85</v>
      </c>
      <c r="H249" s="11">
        <v>238.04</v>
      </c>
      <c r="I249" s="11">
        <v>135</v>
      </c>
      <c r="J249" s="11">
        <v>2008</v>
      </c>
    </row>
    <row r="250" spans="1:10" ht="24.75" customHeight="1" x14ac:dyDescent="0.2">
      <c r="B250" s="66" t="s">
        <v>23</v>
      </c>
      <c r="C250" s="66"/>
      <c r="D250" s="10">
        <v>200</v>
      </c>
      <c r="E250" s="11">
        <v>0.6</v>
      </c>
      <c r="F250" s="11">
        <v>0.1</v>
      </c>
      <c r="G250" s="11">
        <v>31.7</v>
      </c>
      <c r="H250" s="11">
        <v>131</v>
      </c>
      <c r="I250" s="11">
        <v>402</v>
      </c>
      <c r="J250" s="11">
        <v>2008</v>
      </c>
    </row>
    <row r="251" spans="1:10" ht="24.75" customHeight="1" x14ac:dyDescent="0.2">
      <c r="B251" s="66" t="s">
        <v>66</v>
      </c>
      <c r="C251" s="66"/>
      <c r="D251" s="10">
        <v>200</v>
      </c>
      <c r="E251" s="13">
        <v>5.8</v>
      </c>
      <c r="F251" s="13">
        <v>5</v>
      </c>
      <c r="G251" s="13">
        <v>10.1</v>
      </c>
      <c r="H251" s="13">
        <v>113</v>
      </c>
      <c r="I251" s="11" t="s">
        <v>176</v>
      </c>
      <c r="J251" s="60" t="s">
        <v>162</v>
      </c>
    </row>
    <row r="252" spans="1:10" ht="24.75" customHeight="1" x14ac:dyDescent="0.2">
      <c r="B252" s="65" t="s">
        <v>150</v>
      </c>
      <c r="C252" s="66"/>
      <c r="D252" s="55">
        <v>150</v>
      </c>
      <c r="E252" s="58">
        <v>1.6</v>
      </c>
      <c r="F252" s="58">
        <v>0.36</v>
      </c>
      <c r="G252" s="58">
        <v>15</v>
      </c>
      <c r="H252" s="58">
        <v>41.6</v>
      </c>
      <c r="I252" s="59">
        <v>338</v>
      </c>
      <c r="J252" s="59">
        <v>2017</v>
      </c>
    </row>
    <row r="253" spans="1:10" ht="24.75" customHeight="1" x14ac:dyDescent="0.2">
      <c r="B253" s="66" t="s">
        <v>24</v>
      </c>
      <c r="C253" s="66"/>
      <c r="D253" s="10">
        <v>40</v>
      </c>
      <c r="E253" s="57">
        <v>1.88</v>
      </c>
      <c r="F253" s="57">
        <v>0.88</v>
      </c>
      <c r="G253" s="57">
        <v>19.899999999999999</v>
      </c>
      <c r="H253" s="57">
        <v>72</v>
      </c>
      <c r="I253" s="11" t="s">
        <v>173</v>
      </c>
      <c r="J253" s="60" t="s">
        <v>162</v>
      </c>
    </row>
    <row r="254" spans="1:10" ht="24.75" customHeight="1" x14ac:dyDescent="0.2">
      <c r="A254" s="70" t="s">
        <v>25</v>
      </c>
      <c r="B254" s="70"/>
      <c r="C254" s="70"/>
      <c r="D254" s="12">
        <f>D246+D249+D250+D251+D252+D253+235+130</f>
        <v>1165</v>
      </c>
      <c r="E254" s="11">
        <f>SUM(E246:E253)</f>
        <v>37.250000000000007</v>
      </c>
      <c r="F254" s="11">
        <f t="shared" ref="F254:H254" si="34">SUM(F246:F253)</f>
        <v>36.630000000000003</v>
      </c>
      <c r="G254" s="11">
        <f t="shared" si="34"/>
        <v>117.82999999999998</v>
      </c>
      <c r="H254" s="11">
        <f t="shared" si="34"/>
        <v>905.06000000000006</v>
      </c>
      <c r="I254" s="11"/>
    </row>
    <row r="255" spans="1:10" s="1" customFormat="1" ht="24.75" customHeight="1" x14ac:dyDescent="0.2">
      <c r="A255" s="70" t="s">
        <v>26</v>
      </c>
      <c r="B255" s="70"/>
      <c r="C255" s="70"/>
      <c r="D255" s="12">
        <f>D244+D254</f>
        <v>1992</v>
      </c>
      <c r="E255" s="11">
        <f>E244+E254</f>
        <v>54.27000000000001</v>
      </c>
      <c r="F255" s="11">
        <f t="shared" ref="F255:H255" si="35">F244+F254</f>
        <v>49.95</v>
      </c>
      <c r="G255" s="11">
        <f t="shared" si="35"/>
        <v>201.67</v>
      </c>
      <c r="H255" s="11">
        <f t="shared" si="35"/>
        <v>1438.16</v>
      </c>
      <c r="I255" s="11"/>
    </row>
    <row r="256" spans="1:10" ht="24.75" customHeight="1" x14ac:dyDescent="0.2">
      <c r="A256" s="70" t="s">
        <v>86</v>
      </c>
      <c r="B256" s="70"/>
      <c r="C256" s="70"/>
      <c r="D256" s="61">
        <f>D26+D47+D68+D87+D108+D132+D152+D173+D194+D213+D232+D255</f>
        <v>17771</v>
      </c>
      <c r="E256" s="11">
        <f>E26+E47+E68+E87+E108+E132+E152+E173+E194+E213+E232+E255</f>
        <v>547.17999999999995</v>
      </c>
      <c r="F256" s="11">
        <f t="shared" ref="F256:H256" si="36">F26+F47+F68+F87+F108+F132+F152+F173+F194+F213+F232+F255</f>
        <v>538.59999999999991</v>
      </c>
      <c r="G256" s="11">
        <f t="shared" si="36"/>
        <v>2331.09</v>
      </c>
      <c r="H256" s="11">
        <f t="shared" si="36"/>
        <v>16279.439999999999</v>
      </c>
      <c r="I256" s="13"/>
    </row>
    <row r="257" spans="1:10" ht="24.75" customHeight="1" x14ac:dyDescent="0.2">
      <c r="A257" s="79" t="s">
        <v>87</v>
      </c>
      <c r="B257" s="79"/>
      <c r="C257" s="79"/>
      <c r="D257" s="79"/>
      <c r="E257" s="16">
        <f>E256/12</f>
        <v>45.598333333333329</v>
      </c>
      <c r="F257" s="16">
        <f t="shared" ref="F257:H257" si="37">F256/12</f>
        <v>44.883333333333326</v>
      </c>
      <c r="G257" s="26">
        <f t="shared" si="37"/>
        <v>194.25750000000002</v>
      </c>
      <c r="H257" s="29">
        <f t="shared" si="37"/>
        <v>1356.62</v>
      </c>
      <c r="I257" s="30"/>
    </row>
    <row r="258" spans="1:10" ht="24.75" customHeight="1" x14ac:dyDescent="0.2">
      <c r="A258" s="85" t="s">
        <v>88</v>
      </c>
      <c r="B258" s="86"/>
      <c r="C258" s="86"/>
      <c r="D258" s="87"/>
      <c r="E258" s="14">
        <f>E257*G258/G257</f>
        <v>0.93892556700942453</v>
      </c>
      <c r="F258" s="14">
        <f>F257*G258/G257</f>
        <v>0.92420284073115988</v>
      </c>
      <c r="G258" s="27">
        <v>4</v>
      </c>
      <c r="H258" s="31"/>
      <c r="I258" s="31"/>
    </row>
    <row r="259" spans="1:10" ht="24.75" customHeight="1" x14ac:dyDescent="0.2">
      <c r="A259" s="88" t="s">
        <v>89</v>
      </c>
      <c r="B259" s="89"/>
      <c r="C259" s="89"/>
      <c r="D259" s="90"/>
      <c r="E259" s="15">
        <f>E257*4/H257*100</f>
        <v>13.444688515084058</v>
      </c>
      <c r="F259" s="15">
        <f>F257*9/H257*100</f>
        <v>29.776208518229126</v>
      </c>
      <c r="G259" s="28">
        <f>G257*4/H257*100</f>
        <v>57.276908788017288</v>
      </c>
      <c r="H259" s="31"/>
      <c r="I259" s="31"/>
    </row>
    <row r="260" spans="1:10" ht="24.75" customHeight="1" x14ac:dyDescent="0.2">
      <c r="A260" s="32"/>
      <c r="B260" s="32"/>
      <c r="C260" s="32"/>
      <c r="D260" s="32"/>
      <c r="E260" s="33"/>
      <c r="F260" s="33"/>
      <c r="G260" s="33"/>
    </row>
    <row r="261" spans="1:10" ht="24.75" customHeight="1" x14ac:dyDescent="0.2">
      <c r="A261" s="32"/>
      <c r="B261" s="32"/>
      <c r="C261" s="32"/>
      <c r="D261" s="32"/>
      <c r="E261" s="33"/>
      <c r="F261" s="33"/>
      <c r="G261" s="33"/>
    </row>
    <row r="262" spans="1:10" ht="24.75" customHeight="1" x14ac:dyDescent="0.2">
      <c r="A262" s="34" t="s">
        <v>114</v>
      </c>
      <c r="B262" s="31"/>
      <c r="C262" s="31"/>
      <c r="D262" s="31"/>
      <c r="E262" s="31"/>
      <c r="F262" s="31"/>
      <c r="G262" s="31"/>
      <c r="H262" s="31"/>
      <c r="I262" s="31"/>
    </row>
    <row r="263" spans="1:10" ht="24.75" customHeight="1" x14ac:dyDescent="0.2">
      <c r="A263" s="34" t="s">
        <v>115</v>
      </c>
      <c r="B263" s="31"/>
      <c r="C263" s="31"/>
      <c r="D263" s="31"/>
      <c r="E263" s="45" t="s">
        <v>116</v>
      </c>
      <c r="F263" s="45" t="s">
        <v>118</v>
      </c>
      <c r="G263" s="45" t="s">
        <v>117</v>
      </c>
      <c r="H263" s="45" t="s">
        <v>119</v>
      </c>
      <c r="I263" s="31"/>
    </row>
    <row r="264" spans="1:10" ht="24.75" customHeight="1" x14ac:dyDescent="0.2">
      <c r="A264" s="34" t="s">
        <v>90</v>
      </c>
      <c r="B264" s="31"/>
      <c r="C264" s="31"/>
      <c r="D264" s="35"/>
      <c r="E264" s="46" t="s">
        <v>120</v>
      </c>
      <c r="F264" s="46" t="s">
        <v>121</v>
      </c>
      <c r="G264" s="46" t="s">
        <v>123</v>
      </c>
      <c r="H264" s="46" t="s">
        <v>122</v>
      </c>
      <c r="I264" s="35"/>
      <c r="J264" s="18"/>
    </row>
    <row r="265" spans="1:10" ht="24.75" customHeight="1" x14ac:dyDescent="0.2">
      <c r="A265" s="34" t="s">
        <v>131</v>
      </c>
      <c r="B265" s="31"/>
      <c r="C265" s="31"/>
      <c r="D265" s="35"/>
      <c r="E265" s="46" t="s">
        <v>132</v>
      </c>
      <c r="F265" s="46" t="s">
        <v>133</v>
      </c>
      <c r="G265" s="46" t="s">
        <v>134</v>
      </c>
      <c r="H265" s="46" t="s">
        <v>135</v>
      </c>
      <c r="I265" s="35"/>
      <c r="J265" s="18"/>
    </row>
    <row r="266" spans="1:10" ht="24.75" customHeight="1" x14ac:dyDescent="0.2">
      <c r="A266" s="34"/>
      <c r="B266" s="31"/>
      <c r="C266" s="31"/>
      <c r="D266" s="35"/>
      <c r="E266" s="46"/>
      <c r="F266" s="46"/>
      <c r="G266" s="46"/>
      <c r="H266" s="46"/>
      <c r="I266" s="35"/>
      <c r="J266" s="18"/>
    </row>
    <row r="267" spans="1:10" ht="24.75" customHeight="1" x14ac:dyDescent="0.2">
      <c r="A267" s="77" t="s">
        <v>106</v>
      </c>
      <c r="B267" s="78"/>
      <c r="C267" s="78"/>
      <c r="D267" s="78"/>
      <c r="E267" s="47">
        <f>E17+E37+E57+E78+E97+E119</f>
        <v>117.57000000000001</v>
      </c>
      <c r="F267" s="47">
        <f>F17+F37+F57+F78+F97+F119</f>
        <v>101.91</v>
      </c>
      <c r="G267" s="47">
        <f>G17+G37+G57+G78+G97+G119</f>
        <v>493.63</v>
      </c>
      <c r="H267" s="47">
        <f>H17+H37+H57+H78+H97+H119</f>
        <v>3324.75</v>
      </c>
      <c r="I267" s="35"/>
      <c r="J267" s="18"/>
    </row>
    <row r="268" spans="1:10" ht="24.75" customHeight="1" x14ac:dyDescent="0.2">
      <c r="A268" s="77" t="s">
        <v>107</v>
      </c>
      <c r="B268" s="78"/>
      <c r="C268" s="78"/>
      <c r="D268" s="78"/>
      <c r="E268" s="47">
        <f>E267/6</f>
        <v>19.595000000000002</v>
      </c>
      <c r="F268" s="47">
        <f>F267/6</f>
        <v>16.984999999999999</v>
      </c>
      <c r="G268" s="47">
        <f>G267/6</f>
        <v>82.271666666666661</v>
      </c>
      <c r="H268" s="47">
        <f>H267/6</f>
        <v>554.125</v>
      </c>
      <c r="I268" s="35"/>
      <c r="J268" s="18"/>
    </row>
    <row r="269" spans="1:10" ht="24.75" customHeight="1" x14ac:dyDescent="0.2">
      <c r="A269" s="31"/>
      <c r="B269" s="31"/>
      <c r="C269" s="31"/>
      <c r="D269" s="35"/>
      <c r="E269" s="47"/>
      <c r="F269" s="47"/>
      <c r="G269" s="47"/>
      <c r="H269" s="47"/>
      <c r="I269" s="35"/>
      <c r="J269" s="18"/>
    </row>
    <row r="270" spans="1:10" ht="24.75" customHeight="1" x14ac:dyDescent="0.2">
      <c r="A270" s="77" t="s">
        <v>108</v>
      </c>
      <c r="B270" s="78"/>
      <c r="C270" s="78"/>
      <c r="D270" s="78"/>
      <c r="E270" s="47">
        <f>E143+E163+E183+E204+E223+E244</f>
        <v>111.86</v>
      </c>
      <c r="F270" s="47">
        <f>F143+F163+F183+F204+F223+F244</f>
        <v>104.96</v>
      </c>
      <c r="G270" s="47">
        <f>G143+G163+G183+G204+G223+G244</f>
        <v>512.7700000000001</v>
      </c>
      <c r="H270" s="47">
        <f>H143+H163+H183+H204+H223+H244</f>
        <v>3459.6</v>
      </c>
      <c r="I270" s="35"/>
      <c r="J270" s="18"/>
    </row>
    <row r="271" spans="1:10" ht="24.75" customHeight="1" x14ac:dyDescent="0.2">
      <c r="A271" s="77" t="s">
        <v>109</v>
      </c>
      <c r="B271" s="78"/>
      <c r="C271" s="78"/>
      <c r="D271" s="78"/>
      <c r="E271" s="47">
        <f>E270/6</f>
        <v>18.643333333333334</v>
      </c>
      <c r="F271" s="47">
        <f>F270/6</f>
        <v>17.493333333333332</v>
      </c>
      <c r="G271" s="47">
        <f>G270/6</f>
        <v>85.461666666666687</v>
      </c>
      <c r="H271" s="47">
        <f>H270/6</f>
        <v>576.6</v>
      </c>
      <c r="I271" s="35"/>
      <c r="J271" s="18"/>
    </row>
    <row r="272" spans="1:10" ht="24.75" customHeight="1" x14ac:dyDescent="0.2">
      <c r="A272" s="31"/>
      <c r="B272" s="31"/>
      <c r="C272" s="31"/>
      <c r="D272" s="35"/>
      <c r="E272" s="47"/>
      <c r="F272" s="47"/>
      <c r="G272" s="47"/>
      <c r="H272" s="47"/>
      <c r="I272" s="35"/>
      <c r="J272" s="18"/>
    </row>
    <row r="273" spans="1:10" ht="24.75" customHeight="1" x14ac:dyDescent="0.2">
      <c r="A273" s="77" t="s">
        <v>110</v>
      </c>
      <c r="B273" s="78"/>
      <c r="C273" s="78"/>
      <c r="D273" s="78"/>
      <c r="E273" s="47">
        <f>E25+E46+E67+E86+E107+E131</f>
        <v>160.99</v>
      </c>
      <c r="F273" s="46">
        <f>F25+F46+F67+F86+F107+F131</f>
        <v>168.91000000000003</v>
      </c>
      <c r="G273" s="46">
        <f>G25+G46+G67+G86+G107+G131</f>
        <v>699.69000000000017</v>
      </c>
      <c r="H273" s="46">
        <f>H25+H46+H67+H86+H107+H131</f>
        <v>4894.18</v>
      </c>
      <c r="I273" s="35"/>
      <c r="J273" s="18"/>
    </row>
    <row r="274" spans="1:10" ht="24.75" customHeight="1" x14ac:dyDescent="0.2">
      <c r="A274" s="77" t="s">
        <v>111</v>
      </c>
      <c r="B274" s="78"/>
      <c r="C274" s="78"/>
      <c r="D274" s="78"/>
      <c r="E274" s="47">
        <f>E273/6</f>
        <v>26.831666666666667</v>
      </c>
      <c r="F274" s="46">
        <f>F273/6</f>
        <v>28.151666666666671</v>
      </c>
      <c r="G274" s="46">
        <f>G273/6</f>
        <v>116.61500000000002</v>
      </c>
      <c r="H274" s="46">
        <f>H273/6</f>
        <v>815.69666666666672</v>
      </c>
      <c r="I274" s="35"/>
      <c r="J274" s="18"/>
    </row>
    <row r="275" spans="1:10" ht="24.75" customHeight="1" x14ac:dyDescent="0.2">
      <c r="A275" s="34"/>
      <c r="B275" s="31"/>
      <c r="C275" s="31"/>
      <c r="D275" s="31"/>
      <c r="E275" s="47"/>
      <c r="F275" s="49"/>
      <c r="G275" s="47"/>
      <c r="H275" s="49"/>
      <c r="I275" s="35"/>
      <c r="J275" s="18"/>
    </row>
    <row r="276" spans="1:10" ht="24.75" customHeight="1" x14ac:dyDescent="0.2">
      <c r="A276" s="77" t="s">
        <v>112</v>
      </c>
      <c r="B276" s="78"/>
      <c r="C276" s="78"/>
      <c r="D276" s="78"/>
      <c r="E276" s="47">
        <f>E151+E172+E193+E212+E231+E254</f>
        <v>156.76</v>
      </c>
      <c r="F276" s="47">
        <f>F151+F172+F193+F212+F231+F254</f>
        <v>162.82</v>
      </c>
      <c r="G276" s="47">
        <f>G151+G172+G193+G212+G231+G254</f>
        <v>625</v>
      </c>
      <c r="H276" s="47">
        <f>H151+H172+H193+H212+H231+H254</f>
        <v>4600.9100000000008</v>
      </c>
      <c r="I276" s="35"/>
      <c r="J276" s="18"/>
    </row>
    <row r="277" spans="1:10" ht="24.75" customHeight="1" x14ac:dyDescent="0.2">
      <c r="A277" s="83" t="s">
        <v>113</v>
      </c>
      <c r="B277" s="84"/>
      <c r="C277" s="84"/>
      <c r="D277" s="84"/>
      <c r="E277" s="50">
        <f>E276/6</f>
        <v>26.126666666666665</v>
      </c>
      <c r="F277" s="50">
        <f>F276/6</f>
        <v>27.136666666666667</v>
      </c>
      <c r="G277" s="50">
        <f>G276/6</f>
        <v>104.16666666666667</v>
      </c>
      <c r="H277" s="50">
        <f>H276/6</f>
        <v>766.8183333333335</v>
      </c>
      <c r="I277" s="39"/>
      <c r="J277" s="18"/>
    </row>
    <row r="278" spans="1:10" ht="24.75" customHeight="1" x14ac:dyDescent="0.2">
      <c r="A278" s="54"/>
      <c r="B278" s="38"/>
      <c r="C278" s="38"/>
      <c r="D278" s="38"/>
      <c r="E278" s="50"/>
      <c r="F278" s="50"/>
      <c r="G278" s="50"/>
      <c r="H278" s="50"/>
      <c r="I278" s="39"/>
      <c r="J278" s="18"/>
    </row>
    <row r="279" spans="1:10" ht="24.75" customHeight="1" x14ac:dyDescent="0.2">
      <c r="A279" s="77" t="s">
        <v>102</v>
      </c>
      <c r="B279" s="78"/>
      <c r="C279" s="78"/>
      <c r="D279" s="78"/>
      <c r="E279" s="47">
        <f>E17+E37+E57+E78+E97+E119+E143+E163+E183+E204+E223+E244</f>
        <v>229.43000000000004</v>
      </c>
      <c r="F279" s="47">
        <f>F17+F37+F57+F78+F97+F119+F143+F163+F183+F204+F223+F244</f>
        <v>206.86999999999998</v>
      </c>
      <c r="G279" s="47">
        <f>G17+G37+G57+G78+G97+G119+G143+G163+G183+G204+G223+G244</f>
        <v>1006.4000000000001</v>
      </c>
      <c r="H279" s="47">
        <f>H17+H37+H57+H78+H97+H119+H143+H163+H183+H204+H223+H244</f>
        <v>6784.35</v>
      </c>
      <c r="I279" s="35"/>
      <c r="J279" s="18"/>
    </row>
    <row r="280" spans="1:10" ht="24.75" customHeight="1" x14ac:dyDescent="0.2">
      <c r="A280" s="77" t="s">
        <v>103</v>
      </c>
      <c r="B280" s="78"/>
      <c r="C280" s="78"/>
      <c r="D280" s="78"/>
      <c r="E280" s="47">
        <f>E279/12</f>
        <v>19.119166666666668</v>
      </c>
      <c r="F280" s="48">
        <f>F279/12</f>
        <v>17.239166666666666</v>
      </c>
      <c r="G280" s="47">
        <f>G279/12</f>
        <v>83.866666666666674</v>
      </c>
      <c r="H280" s="47">
        <f>H279/12</f>
        <v>565.36250000000007</v>
      </c>
      <c r="I280" s="35"/>
      <c r="J280" s="18"/>
    </row>
    <row r="281" spans="1:10" ht="24.75" customHeight="1" x14ac:dyDescent="0.2">
      <c r="A281" s="31"/>
      <c r="B281" s="31"/>
      <c r="C281" s="31"/>
      <c r="D281" s="35"/>
      <c r="E281" s="47"/>
      <c r="F281" s="47"/>
      <c r="G281" s="47"/>
      <c r="H281" s="47"/>
      <c r="I281" s="35"/>
      <c r="J281" s="18"/>
    </row>
    <row r="282" spans="1:10" ht="24.75" customHeight="1" x14ac:dyDescent="0.2">
      <c r="A282" s="77" t="s">
        <v>104</v>
      </c>
      <c r="B282" s="78"/>
      <c r="C282" s="78"/>
      <c r="D282" s="78"/>
      <c r="E282" s="47">
        <f>E25+E46+E67+E86+E107+E131+E151+E172+E193+E212+E231+E254</f>
        <v>317.75</v>
      </c>
      <c r="F282" s="47">
        <f>F25+F46+F67+F86+F107+F131+F151+F172+F193+F212+F231+F254</f>
        <v>331.73</v>
      </c>
      <c r="G282" s="47">
        <f>G25+G46+G67+G86+G107+G131+G151+G172+G193+G212+G231+G254</f>
        <v>1324.69</v>
      </c>
      <c r="H282" s="47">
        <f>H25+H46+H67+H86+H107+H131+H151+H172+H193+H212+H231+H254</f>
        <v>9495.09</v>
      </c>
      <c r="I282" s="35"/>
      <c r="J282" s="18"/>
    </row>
    <row r="283" spans="1:10" ht="24.75" customHeight="1" x14ac:dyDescent="0.2">
      <c r="A283" s="77" t="s">
        <v>105</v>
      </c>
      <c r="B283" s="78"/>
      <c r="C283" s="78"/>
      <c r="D283" s="78"/>
      <c r="E283" s="47">
        <f>E282/12</f>
        <v>26.479166666666668</v>
      </c>
      <c r="F283" s="47">
        <f>F282/12</f>
        <v>27.644166666666667</v>
      </c>
      <c r="G283" s="47">
        <f>G282/12</f>
        <v>110.39083333333333</v>
      </c>
      <c r="H283" s="47">
        <f>H282/12</f>
        <v>791.25750000000005</v>
      </c>
      <c r="I283" s="35"/>
      <c r="J283" s="18"/>
    </row>
    <row r="284" spans="1:10" ht="24.75" customHeight="1" x14ac:dyDescent="0.2">
      <c r="A284" s="37"/>
      <c r="B284" s="31"/>
      <c r="C284" s="31"/>
      <c r="D284" s="35"/>
      <c r="E284" s="47"/>
      <c r="F284" s="47"/>
      <c r="G284" s="47"/>
      <c r="H284" s="47"/>
      <c r="I284" s="35"/>
      <c r="J284" s="18"/>
    </row>
    <row r="285" spans="1:10" ht="24.75" customHeight="1" x14ac:dyDescent="0.2">
      <c r="A285" s="79" t="s">
        <v>87</v>
      </c>
      <c r="B285" s="79"/>
      <c r="C285" s="79"/>
      <c r="D285" s="80"/>
      <c r="E285" s="29">
        <f>E280+E283</f>
        <v>45.598333333333336</v>
      </c>
      <c r="F285" s="29">
        <f>F280+F283</f>
        <v>44.883333333333333</v>
      </c>
      <c r="G285" s="29">
        <f>G280+G283</f>
        <v>194.25749999999999</v>
      </c>
      <c r="H285" s="29">
        <f>H280+H283</f>
        <v>1356.6200000000001</v>
      </c>
      <c r="I285" s="30"/>
      <c r="J285" s="18"/>
    </row>
    <row r="286" spans="1:10" ht="24.75" customHeight="1" x14ac:dyDescent="0.2">
      <c r="A286" s="43"/>
      <c r="B286" s="43"/>
      <c r="C286" s="43"/>
      <c r="D286" s="44"/>
      <c r="E286" s="51"/>
      <c r="F286" s="51"/>
      <c r="G286" s="51"/>
      <c r="H286" s="51"/>
      <c r="I286" s="44"/>
      <c r="J286" s="18"/>
    </row>
    <row r="287" spans="1:10" ht="24.75" customHeight="1" x14ac:dyDescent="0.2">
      <c r="A287" s="40"/>
      <c r="B287" s="40"/>
      <c r="C287" s="40"/>
      <c r="D287" s="41"/>
      <c r="E287" s="52"/>
      <c r="F287" s="52"/>
      <c r="G287" s="52"/>
      <c r="H287" s="52"/>
      <c r="I287" s="42" t="s">
        <v>125</v>
      </c>
      <c r="J287" s="18"/>
    </row>
    <row r="288" spans="1:10" ht="24.75" customHeight="1" x14ac:dyDescent="0.2">
      <c r="A288" s="77" t="s">
        <v>128</v>
      </c>
      <c r="B288" s="78"/>
      <c r="C288" s="78"/>
      <c r="D288" s="78"/>
      <c r="E288" s="47">
        <f>E280/77*100</f>
        <v>24.830086580086583</v>
      </c>
      <c r="F288" s="47">
        <f>F280/79*100</f>
        <v>21.821729957805903</v>
      </c>
      <c r="G288" s="47">
        <f>G280/335*100</f>
        <v>25.03482587064677</v>
      </c>
      <c r="H288" s="47">
        <f>H280/2350*100</f>
        <v>24.057978723404258</v>
      </c>
      <c r="I288" s="36" t="s">
        <v>124</v>
      </c>
      <c r="J288" s="18"/>
    </row>
    <row r="289" spans="1:10" ht="24.75" customHeight="1" x14ac:dyDescent="0.2">
      <c r="A289" s="31"/>
      <c r="B289" s="31"/>
      <c r="C289" s="31"/>
      <c r="D289" s="35"/>
      <c r="E289" s="47"/>
      <c r="F289" s="47"/>
      <c r="G289" s="47"/>
      <c r="H289" s="47"/>
      <c r="I289" s="35"/>
      <c r="J289" s="18"/>
    </row>
    <row r="290" spans="1:10" ht="24.75" customHeight="1" x14ac:dyDescent="0.2">
      <c r="A290" s="77" t="s">
        <v>129</v>
      </c>
      <c r="B290" s="78"/>
      <c r="C290" s="78"/>
      <c r="D290" s="78"/>
      <c r="E290" s="47">
        <f>E283/77*100</f>
        <v>34.388528138528137</v>
      </c>
      <c r="F290" s="47">
        <f>F283/79*100</f>
        <v>34.992616033755276</v>
      </c>
      <c r="G290" s="47">
        <f>G283/335*100</f>
        <v>32.952487562189056</v>
      </c>
      <c r="H290" s="47">
        <f>H283/2350*100</f>
        <v>33.670531914893623</v>
      </c>
      <c r="I290" s="36" t="s">
        <v>126</v>
      </c>
      <c r="J290" s="18"/>
    </row>
    <row r="291" spans="1:10" ht="24.75" customHeight="1" x14ac:dyDescent="0.2">
      <c r="A291" s="31"/>
      <c r="B291" s="31"/>
      <c r="C291" s="31"/>
      <c r="D291" s="35"/>
      <c r="E291" s="47"/>
      <c r="F291" s="47"/>
      <c r="G291" s="47"/>
      <c r="H291" s="47"/>
      <c r="I291" s="35"/>
      <c r="J291" s="18"/>
    </row>
    <row r="292" spans="1:10" ht="24.75" customHeight="1" x14ac:dyDescent="0.2">
      <c r="A292" s="78" t="s">
        <v>91</v>
      </c>
      <c r="B292" s="78"/>
      <c r="C292" s="78"/>
      <c r="D292" s="78"/>
      <c r="E292" s="47">
        <f>E257/77*100</f>
        <v>59.218614718614717</v>
      </c>
      <c r="F292" s="47">
        <f>F257/79*100</f>
        <v>56.814345991561176</v>
      </c>
      <c r="G292" s="47">
        <f>G257/335*100</f>
        <v>57.987313432835833</v>
      </c>
      <c r="H292" s="47">
        <f>H257/2350*100</f>
        <v>57.72851063829787</v>
      </c>
      <c r="I292" s="36" t="s">
        <v>127</v>
      </c>
      <c r="J292" s="18"/>
    </row>
    <row r="293" spans="1:10" ht="24.75" customHeight="1" x14ac:dyDescent="0.2">
      <c r="D293" s="17"/>
      <c r="E293" s="53"/>
      <c r="F293" s="53"/>
      <c r="G293" s="53"/>
      <c r="H293" s="53"/>
      <c r="I293" s="17"/>
      <c r="J293" s="18"/>
    </row>
    <row r="294" spans="1:10" ht="24.75" customHeight="1" x14ac:dyDescent="0.2">
      <c r="D294" s="17"/>
      <c r="E294" s="17"/>
      <c r="F294" s="17"/>
      <c r="G294" s="17"/>
      <c r="H294" s="17"/>
      <c r="I294" s="17"/>
      <c r="J294" s="18"/>
    </row>
  </sheetData>
  <mergeCells count="314">
    <mergeCell ref="B33:C33"/>
    <mergeCell ref="B34:C34"/>
    <mergeCell ref="B35:C35"/>
    <mergeCell ref="B36:C36"/>
    <mergeCell ref="A37:C37"/>
    <mergeCell ref="B38:C38"/>
    <mergeCell ref="A26:C26"/>
    <mergeCell ref="A29:A30"/>
    <mergeCell ref="B29:C30"/>
    <mergeCell ref="D29:D30"/>
    <mergeCell ref="E29:G29"/>
    <mergeCell ref="H29:H30"/>
    <mergeCell ref="I29:I30"/>
    <mergeCell ref="B31:C31"/>
    <mergeCell ref="B32:C32"/>
    <mergeCell ref="B21:C21"/>
    <mergeCell ref="B22:C22"/>
    <mergeCell ref="B23:C23"/>
    <mergeCell ref="B24:C24"/>
    <mergeCell ref="A25:C25"/>
    <mergeCell ref="B14:C14"/>
    <mergeCell ref="B15:C15"/>
    <mergeCell ref="B16:C16"/>
    <mergeCell ref="A17:C17"/>
    <mergeCell ref="B18:C18"/>
    <mergeCell ref="B19:C19"/>
    <mergeCell ref="B20:C20"/>
    <mergeCell ref="E1:I1"/>
    <mergeCell ref="A9:A10"/>
    <mergeCell ref="B9:C10"/>
    <mergeCell ref="D9:D10"/>
    <mergeCell ref="E9:G9"/>
    <mergeCell ref="H9:H10"/>
    <mergeCell ref="I9:I10"/>
    <mergeCell ref="B11:C11"/>
    <mergeCell ref="A7:I7"/>
    <mergeCell ref="A2:C2"/>
    <mergeCell ref="A6:C6"/>
    <mergeCell ref="F6:I6"/>
    <mergeCell ref="F2:I2"/>
    <mergeCell ref="F4:I4"/>
    <mergeCell ref="F3:I3"/>
    <mergeCell ref="B12:C12"/>
    <mergeCell ref="B13:C13"/>
    <mergeCell ref="B39:C39"/>
    <mergeCell ref="B40:C40"/>
    <mergeCell ref="B41:C41"/>
    <mergeCell ref="B42:C42"/>
    <mergeCell ref="B43:C43"/>
    <mergeCell ref="B44:C44"/>
    <mergeCell ref="B45:C45"/>
    <mergeCell ref="A46:C46"/>
    <mergeCell ref="A47:C47"/>
    <mergeCell ref="A50:A51"/>
    <mergeCell ref="B50:C51"/>
    <mergeCell ref="D50:D51"/>
    <mergeCell ref="E50:G50"/>
    <mergeCell ref="H50:H51"/>
    <mergeCell ref="I50:I51"/>
    <mergeCell ref="B52:C52"/>
    <mergeCell ref="B53:C53"/>
    <mergeCell ref="B54:C54"/>
    <mergeCell ref="B55:C55"/>
    <mergeCell ref="B56:C56"/>
    <mergeCell ref="A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67:C67"/>
    <mergeCell ref="A68:C68"/>
    <mergeCell ref="A71:A72"/>
    <mergeCell ref="B71:C72"/>
    <mergeCell ref="D71:D72"/>
    <mergeCell ref="E71:G71"/>
    <mergeCell ref="H71:H72"/>
    <mergeCell ref="I71:I72"/>
    <mergeCell ref="B73:C73"/>
    <mergeCell ref="B74:C74"/>
    <mergeCell ref="B75:C75"/>
    <mergeCell ref="B76:C76"/>
    <mergeCell ref="B77:C77"/>
    <mergeCell ref="A78:C78"/>
    <mergeCell ref="B79:C79"/>
    <mergeCell ref="B80:C80"/>
    <mergeCell ref="B81:C81"/>
    <mergeCell ref="B82:C82"/>
    <mergeCell ref="B83:C83"/>
    <mergeCell ref="B84:C84"/>
    <mergeCell ref="B85:C85"/>
    <mergeCell ref="A86:C86"/>
    <mergeCell ref="A87:C87"/>
    <mergeCell ref="A90:A91"/>
    <mergeCell ref="B90:C91"/>
    <mergeCell ref="D90:D91"/>
    <mergeCell ref="E90:G90"/>
    <mergeCell ref="H90:H91"/>
    <mergeCell ref="I90:I91"/>
    <mergeCell ref="B92:C92"/>
    <mergeCell ref="B93:C93"/>
    <mergeCell ref="B94:C94"/>
    <mergeCell ref="B95:C95"/>
    <mergeCell ref="B96:C96"/>
    <mergeCell ref="A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A107:C107"/>
    <mergeCell ref="A108:C108"/>
    <mergeCell ref="A111:A112"/>
    <mergeCell ref="B111:C112"/>
    <mergeCell ref="D111:D112"/>
    <mergeCell ref="E111:G111"/>
    <mergeCell ref="H111:H112"/>
    <mergeCell ref="I111:I112"/>
    <mergeCell ref="B113:C113"/>
    <mergeCell ref="B114:C114"/>
    <mergeCell ref="B115:C115"/>
    <mergeCell ref="B116:C116"/>
    <mergeCell ref="B117:C117"/>
    <mergeCell ref="B118:C118"/>
    <mergeCell ref="A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A131:C131"/>
    <mergeCell ref="A132:C132"/>
    <mergeCell ref="A135:A136"/>
    <mergeCell ref="B135:C136"/>
    <mergeCell ref="D135:D136"/>
    <mergeCell ref="E135:G135"/>
    <mergeCell ref="H135:H136"/>
    <mergeCell ref="I135:I136"/>
    <mergeCell ref="B137:C137"/>
    <mergeCell ref="B138:C138"/>
    <mergeCell ref="B139:C139"/>
    <mergeCell ref="B140:C140"/>
    <mergeCell ref="B141:C141"/>
    <mergeCell ref="B142:C142"/>
    <mergeCell ref="A143:C143"/>
    <mergeCell ref="B144:C144"/>
    <mergeCell ref="B145:C145"/>
    <mergeCell ref="B146:C146"/>
    <mergeCell ref="B147:C147"/>
    <mergeCell ref="B148:C148"/>
    <mergeCell ref="B149:C149"/>
    <mergeCell ref="B150:C150"/>
    <mergeCell ref="A151:C151"/>
    <mergeCell ref="A152:C152"/>
    <mergeCell ref="A155:A156"/>
    <mergeCell ref="B155:C156"/>
    <mergeCell ref="D155:D156"/>
    <mergeCell ref="E155:G155"/>
    <mergeCell ref="H155:H156"/>
    <mergeCell ref="I155:I156"/>
    <mergeCell ref="B157:C157"/>
    <mergeCell ref="B158:C158"/>
    <mergeCell ref="B159:C159"/>
    <mergeCell ref="B160:C160"/>
    <mergeCell ref="B161:C161"/>
    <mergeCell ref="B162:C162"/>
    <mergeCell ref="A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A172:C172"/>
    <mergeCell ref="A173:C173"/>
    <mergeCell ref="A176:A177"/>
    <mergeCell ref="B176:C177"/>
    <mergeCell ref="D176:D177"/>
    <mergeCell ref="E176:G176"/>
    <mergeCell ref="H176:H177"/>
    <mergeCell ref="I176:I177"/>
    <mergeCell ref="B178:C178"/>
    <mergeCell ref="B179:C179"/>
    <mergeCell ref="B180:C180"/>
    <mergeCell ref="B181:C181"/>
    <mergeCell ref="B182:C182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A193:C193"/>
    <mergeCell ref="A194:C194"/>
    <mergeCell ref="A197:A198"/>
    <mergeCell ref="B197:C198"/>
    <mergeCell ref="D197:D198"/>
    <mergeCell ref="E197:G197"/>
    <mergeCell ref="H197:H198"/>
    <mergeCell ref="I197:I198"/>
    <mergeCell ref="B199:C199"/>
    <mergeCell ref="B200:C200"/>
    <mergeCell ref="B201:C201"/>
    <mergeCell ref="B202:C202"/>
    <mergeCell ref="B203:C203"/>
    <mergeCell ref="D216:D217"/>
    <mergeCell ref="E216:G216"/>
    <mergeCell ref="H216:H217"/>
    <mergeCell ref="I216:I217"/>
    <mergeCell ref="B218:C218"/>
    <mergeCell ref="B219:C219"/>
    <mergeCell ref="A204:C204"/>
    <mergeCell ref="B205:C205"/>
    <mergeCell ref="B206:C206"/>
    <mergeCell ref="B207:C207"/>
    <mergeCell ref="B208:C208"/>
    <mergeCell ref="B209:C209"/>
    <mergeCell ref="B210:C210"/>
    <mergeCell ref="B211:C211"/>
    <mergeCell ref="A212:C212"/>
    <mergeCell ref="B222:C222"/>
    <mergeCell ref="A223:C223"/>
    <mergeCell ref="B224:C224"/>
    <mergeCell ref="B225:C225"/>
    <mergeCell ref="B226:C226"/>
    <mergeCell ref="B227:C227"/>
    <mergeCell ref="B228:C228"/>
    <mergeCell ref="A213:C213"/>
    <mergeCell ref="A216:A217"/>
    <mergeCell ref="B216:C217"/>
    <mergeCell ref="B242:C242"/>
    <mergeCell ref="B253:C253"/>
    <mergeCell ref="A254:C254"/>
    <mergeCell ref="A255:C255"/>
    <mergeCell ref="A256:C256"/>
    <mergeCell ref="A257:D257"/>
    <mergeCell ref="B243:C243"/>
    <mergeCell ref="A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A288:D288"/>
    <mergeCell ref="A290:D290"/>
    <mergeCell ref="A292:D292"/>
    <mergeCell ref="A285:D285"/>
    <mergeCell ref="H5:I5"/>
    <mergeCell ref="A279:D279"/>
    <mergeCell ref="A280:D280"/>
    <mergeCell ref="A282:D282"/>
    <mergeCell ref="A283:D283"/>
    <mergeCell ref="A267:D267"/>
    <mergeCell ref="A268:D268"/>
    <mergeCell ref="A270:D270"/>
    <mergeCell ref="A271:D271"/>
    <mergeCell ref="A273:D273"/>
    <mergeCell ref="A274:D274"/>
    <mergeCell ref="A276:D276"/>
    <mergeCell ref="A277:D277"/>
    <mergeCell ref="I235:I236"/>
    <mergeCell ref="A258:D258"/>
    <mergeCell ref="A259:D259"/>
    <mergeCell ref="B237:C237"/>
    <mergeCell ref="B238:C238"/>
    <mergeCell ref="B239:C239"/>
    <mergeCell ref="B240:C240"/>
    <mergeCell ref="B241:C241"/>
    <mergeCell ref="J9:J10"/>
    <mergeCell ref="J29:J30"/>
    <mergeCell ref="J50:J51"/>
    <mergeCell ref="J71:J72"/>
    <mergeCell ref="J90:J91"/>
    <mergeCell ref="J111:J112"/>
    <mergeCell ref="J135:J136"/>
    <mergeCell ref="J155:J156"/>
    <mergeCell ref="J176:J177"/>
    <mergeCell ref="J197:J198"/>
    <mergeCell ref="J216:J217"/>
    <mergeCell ref="J235:J236"/>
    <mergeCell ref="B229:C229"/>
    <mergeCell ref="B230:C230"/>
    <mergeCell ref="A231:C231"/>
    <mergeCell ref="A232:C232"/>
    <mergeCell ref="A235:A236"/>
    <mergeCell ref="B235:C236"/>
    <mergeCell ref="D235:D236"/>
    <mergeCell ref="E235:G235"/>
    <mergeCell ref="H235:H236"/>
    <mergeCell ref="B220:C220"/>
    <mergeCell ref="B221:C221"/>
  </mergeCells>
  <pageMargins left="0.39370078740157483" right="0.39370078740157483" top="0.39370078740157483" bottom="0.39370078740157483" header="0" footer="0"/>
  <pageSetup scale="92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Черная</dc:creator>
  <cp:lastModifiedBy>User</cp:lastModifiedBy>
  <cp:lastPrinted>2023-05-18T08:38:26Z</cp:lastPrinted>
  <dcterms:created xsi:type="dcterms:W3CDTF">2023-04-10T10:49:35Z</dcterms:created>
  <dcterms:modified xsi:type="dcterms:W3CDTF">2023-05-31T09:46:15Z</dcterms:modified>
</cp:coreProperties>
</file>