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Y:\Черная Светлана\МЕНЮ 2023-2024\Меню\EXCEL\ДЛЯ КОНКУРСА\17 мая\"/>
    </mc:Choice>
  </mc:AlternateContent>
  <xr:revisionPtr revIDLastSave="0" documentId="13_ncr:1_{D8238230-2DA3-461F-9BAD-B98522139A8B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D185" i="1" l="1"/>
  <c r="D183" i="1"/>
  <c r="D168" i="1"/>
  <c r="D154" i="1"/>
  <c r="D139" i="1"/>
  <c r="D123" i="1"/>
  <c r="D108" i="1"/>
  <c r="D94" i="1"/>
  <c r="D79" i="1"/>
  <c r="D63" i="1"/>
  <c r="D49" i="1"/>
  <c r="D34" i="1"/>
  <c r="D19" i="1"/>
  <c r="F183" i="1"/>
  <c r="F184" i="1" s="1"/>
  <c r="G183" i="1"/>
  <c r="G184" i="1" s="1"/>
  <c r="H183" i="1"/>
  <c r="H184" i="1" s="1"/>
  <c r="E183" i="1"/>
  <c r="E184" i="1" s="1"/>
  <c r="F168" i="1"/>
  <c r="F169" i="1" s="1"/>
  <c r="G168" i="1"/>
  <c r="G169" i="1" s="1"/>
  <c r="H168" i="1"/>
  <c r="H169" i="1" s="1"/>
  <c r="E168" i="1"/>
  <c r="E169" i="1" s="1"/>
  <c r="F154" i="1"/>
  <c r="F155" i="1" s="1"/>
  <c r="G154" i="1"/>
  <c r="G155" i="1" s="1"/>
  <c r="H154" i="1"/>
  <c r="H155" i="1" s="1"/>
  <c r="E154" i="1"/>
  <c r="E155" i="1" s="1"/>
  <c r="F139" i="1"/>
  <c r="F140" i="1" s="1"/>
  <c r="G139" i="1"/>
  <c r="G140" i="1" s="1"/>
  <c r="H139" i="1"/>
  <c r="H140" i="1" s="1"/>
  <c r="E139" i="1"/>
  <c r="E140" i="1" s="1"/>
  <c r="F123" i="1"/>
  <c r="F124" i="1" s="1"/>
  <c r="G123" i="1"/>
  <c r="G124" i="1" s="1"/>
  <c r="H123" i="1"/>
  <c r="H124" i="1" s="1"/>
  <c r="E123" i="1"/>
  <c r="E124" i="1" s="1"/>
  <c r="F108" i="1"/>
  <c r="F109" i="1" s="1"/>
  <c r="G108" i="1"/>
  <c r="G109" i="1" s="1"/>
  <c r="H108" i="1"/>
  <c r="E108" i="1"/>
  <c r="F94" i="1"/>
  <c r="F95" i="1" s="1"/>
  <c r="G94" i="1"/>
  <c r="G95" i="1" s="1"/>
  <c r="H94" i="1"/>
  <c r="H95" i="1" s="1"/>
  <c r="E94" i="1"/>
  <c r="E95" i="1" s="1"/>
  <c r="F79" i="1"/>
  <c r="F80" i="1" s="1"/>
  <c r="G79" i="1"/>
  <c r="G80" i="1" s="1"/>
  <c r="H79" i="1"/>
  <c r="H80" i="1" s="1"/>
  <c r="E79" i="1"/>
  <c r="E80" i="1" s="1"/>
  <c r="F63" i="1"/>
  <c r="F64" i="1" s="1"/>
  <c r="G63" i="1"/>
  <c r="G64" i="1" s="1"/>
  <c r="H63" i="1"/>
  <c r="H64" i="1" s="1"/>
  <c r="E63" i="1"/>
  <c r="E64" i="1" s="1"/>
  <c r="F49" i="1"/>
  <c r="F50" i="1" s="1"/>
  <c r="G49" i="1"/>
  <c r="G50" i="1" s="1"/>
  <c r="H49" i="1"/>
  <c r="H50" i="1" s="1"/>
  <c r="E49" i="1"/>
  <c r="E50" i="1" s="1"/>
  <c r="F34" i="1"/>
  <c r="G34" i="1"/>
  <c r="G35" i="1" s="1"/>
  <c r="H34" i="1"/>
  <c r="H35" i="1" s="1"/>
  <c r="E34" i="1"/>
  <c r="E35" i="1" s="1"/>
  <c r="F19" i="1"/>
  <c r="F20" i="1" s="1"/>
  <c r="G19" i="1"/>
  <c r="G20" i="1" s="1"/>
  <c r="H19" i="1"/>
  <c r="H20" i="1" s="1"/>
  <c r="E19" i="1"/>
  <c r="E20" i="1" s="1"/>
  <c r="H194" i="1" l="1"/>
  <c r="H211" i="1" s="1"/>
  <c r="H212" i="1" s="1"/>
  <c r="E194" i="1"/>
  <c r="E195" i="1" s="1"/>
  <c r="F194" i="1"/>
  <c r="F195" i="1" s="1"/>
  <c r="G194" i="1"/>
  <c r="G211" i="1" s="1"/>
  <c r="G212" i="1" s="1"/>
  <c r="G192" i="1"/>
  <c r="G208" i="1" s="1"/>
  <c r="G185" i="1"/>
  <c r="G186" i="1" s="1"/>
  <c r="H109" i="1"/>
  <c r="H185" i="1" s="1"/>
  <c r="H186" i="1" s="1"/>
  <c r="F192" i="1"/>
  <c r="F208" i="1" s="1"/>
  <c r="F209" i="1" s="1"/>
  <c r="F35" i="1"/>
  <c r="F185" i="1" s="1"/>
  <c r="F186" i="1" s="1"/>
  <c r="E109" i="1"/>
  <c r="E185" i="1" s="1"/>
  <c r="E186" i="1" s="1"/>
  <c r="H192" i="1"/>
  <c r="H193" i="1" s="1"/>
  <c r="E192" i="1"/>
  <c r="E208" i="1" s="1"/>
  <c r="H195" i="1"/>
  <c r="E211" i="1" l="1"/>
  <c r="E212" i="1" s="1"/>
  <c r="G195" i="1"/>
  <c r="H198" i="1"/>
  <c r="H200" i="1" s="1"/>
  <c r="H208" i="1"/>
  <c r="H209" i="1" s="1"/>
  <c r="E187" i="1"/>
  <c r="F198" i="1"/>
  <c r="F200" i="1" s="1"/>
  <c r="G198" i="1"/>
  <c r="G200" i="1" s="1"/>
  <c r="F211" i="1"/>
  <c r="F212" i="1" s="1"/>
  <c r="G193" i="1"/>
  <c r="F187" i="1"/>
  <c r="F188" i="1"/>
  <c r="F193" i="1"/>
  <c r="E198" i="1"/>
  <c r="E200" i="1" s="1"/>
  <c r="E188" i="1"/>
  <c r="G188" i="1"/>
  <c r="E193" i="1"/>
  <c r="G214" i="1"/>
  <c r="G215" i="1" s="1"/>
  <c r="G217" i="1" s="1"/>
  <c r="G209" i="1"/>
  <c r="E209" i="1"/>
  <c r="E214" i="1"/>
  <c r="E215" i="1" s="1"/>
  <c r="E217" i="1" s="1"/>
  <c r="F214" i="1" l="1"/>
  <c r="F215" i="1" s="1"/>
  <c r="F217" i="1" s="1"/>
  <c r="H214" i="1"/>
  <c r="H215" i="1" s="1"/>
  <c r="H217" i="1" s="1"/>
</calcChain>
</file>

<file path=xl/sharedStrings.xml><?xml version="1.0" encoding="utf-8"?>
<sst xmlns="http://schemas.openxmlformats.org/spreadsheetml/2006/main" count="442" uniqueCount="150">
  <si>
    <t>Приложение 8 к СанПиН 2.3/2.4.3590-20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</si>
  <si>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</si>
  <si>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</si>
  <si>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</si>
  <si>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</si>
  <si>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</si>
  <si>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</si>
  <si>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</si>
  <si>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</si>
  <si>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</si>
  <si>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Белки</t>
  </si>
  <si>
    <t>Жиры</t>
  </si>
  <si>
    <t>Углеводы</t>
  </si>
  <si>
    <t>Комплексный обед</t>
  </si>
  <si>
    <t>Суп картофельный с мясными фрикадельками</t>
  </si>
  <si>
    <t>250/35</t>
  </si>
  <si>
    <t>Компот из смеси сухофруктов с витамином С</t>
  </si>
  <si>
    <t>Хлеб школьный обогащенный</t>
  </si>
  <si>
    <t>Итого за Комплексный обед</t>
  </si>
  <si>
    <t>Итого за день</t>
  </si>
  <si>
    <t>вторник</t>
  </si>
  <si>
    <t xml:space="preserve">Салат из свежих огурцов </t>
  </si>
  <si>
    <t>Борщ с капустой и картофелем и сметаной</t>
  </si>
  <si>
    <t>250/5</t>
  </si>
  <si>
    <t>Запеканка картофельная с субпродуктами</t>
  </si>
  <si>
    <t>Соус сметанный</t>
  </si>
  <si>
    <t>Кондитерские изделия</t>
  </si>
  <si>
    <t>среда</t>
  </si>
  <si>
    <t>Помидор свежий</t>
  </si>
  <si>
    <t>Печенье</t>
  </si>
  <si>
    <t>Йогурт</t>
  </si>
  <si>
    <t>Батон нарезной обогащенный</t>
  </si>
  <si>
    <t>четверг</t>
  </si>
  <si>
    <t>Икра свекольная</t>
  </si>
  <si>
    <t>Рассольник ленинградский со сметаной</t>
  </si>
  <si>
    <t>Пюре картофельное</t>
  </si>
  <si>
    <t>пятница</t>
  </si>
  <si>
    <t>Огурец соленый</t>
  </si>
  <si>
    <t>Суп из овощей со свининой и сметаной</t>
  </si>
  <si>
    <t>250/10/5</t>
  </si>
  <si>
    <t>2</t>
  </si>
  <si>
    <t>Котлеты рубленые из птицы</t>
  </si>
  <si>
    <t>Макаронные изделия отварные</t>
  </si>
  <si>
    <t>175/5</t>
  </si>
  <si>
    <t>Соус сметанный с томатом</t>
  </si>
  <si>
    <t>Компот из свежих плодов с витамином С</t>
  </si>
  <si>
    <t>суббота</t>
  </si>
  <si>
    <t>Салат из соленых огурцов</t>
  </si>
  <si>
    <t>Рис отварной</t>
  </si>
  <si>
    <t>Молоко в индивидуальной упаковке 2,5%</t>
  </si>
  <si>
    <t>Салат из свеклы отварной</t>
  </si>
  <si>
    <t>Суп картофельный с горохом и гренками</t>
  </si>
  <si>
    <t>250/10</t>
  </si>
  <si>
    <t>Зразы рубленые из птицы</t>
  </si>
  <si>
    <t>100/5</t>
  </si>
  <si>
    <t>Зефир обогащенный</t>
  </si>
  <si>
    <t>Огурец свежий</t>
  </si>
  <si>
    <t>Суп картофельный с фрикадельками рыбными</t>
  </si>
  <si>
    <t>Запеканка картофельная с мясом</t>
  </si>
  <si>
    <t>Салат "Полонынский" с пекинской капустой</t>
  </si>
  <si>
    <t>100/30</t>
  </si>
  <si>
    <t>Морковь, с зеленым горошком в молочном соусе</t>
  </si>
  <si>
    <t>Итого за период</t>
  </si>
  <si>
    <t>Среднее значение за период</t>
  </si>
  <si>
    <t>Баланс БЖУ</t>
  </si>
  <si>
    <t>% соотношение БЖУ к ЭЦ</t>
  </si>
  <si>
    <t>Уср обед за 1 неделю</t>
  </si>
  <si>
    <t>Уср обед за 2 неделю</t>
  </si>
  <si>
    <t>уср обед за период</t>
  </si>
  <si>
    <t>30-35 норма</t>
  </si>
  <si>
    <t>% соотношение от нормы обеда</t>
  </si>
  <si>
    <t xml:space="preserve">Плов из птицы </t>
  </si>
  <si>
    <t xml:space="preserve">Фрикадельки мясные </t>
  </si>
  <si>
    <t xml:space="preserve">Суп из овощей со свининой и сметаной </t>
  </si>
  <si>
    <t>Согласовано:</t>
  </si>
  <si>
    <r>
      <rPr>
        <b/>
        <i/>
        <sz val="8"/>
        <rFont val="Arial"/>
        <family val="2"/>
        <charset val="204"/>
      </rPr>
      <t xml:space="preserve"> Утверждаю:</t>
    </r>
    <r>
      <rPr>
        <b/>
        <sz val="8"/>
        <rFont val="Arial"/>
        <family val="2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</si>
  <si>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Генеральный директор                                                                                                                                                                                                                       </t>
  </si>
  <si>
    <t xml:space="preserve"> ООО "Торговый дом А.П.Иванов"   </t>
  </si>
  <si>
    <t xml:space="preserve">    </t>
  </si>
  <si>
    <t xml:space="preserve">Ю.А.Иванов        </t>
  </si>
  <si>
    <t xml:space="preserve">«______»___________________202__г   </t>
  </si>
  <si>
    <t xml:space="preserve">«______»____________________202__г   </t>
  </si>
  <si>
    <t>Рацион: Школа Льготное 5-11 класс Комплексный обед</t>
  </si>
  <si>
    <t>№
ТК</t>
  </si>
  <si>
    <t>Нормы:</t>
  </si>
  <si>
    <t>Обед</t>
  </si>
  <si>
    <t>27-31,5</t>
  </si>
  <si>
    <t>27,6-32,2</t>
  </si>
  <si>
    <t>114,9-134,05</t>
  </si>
  <si>
    <t>816-952</t>
  </si>
  <si>
    <t>Итого за обед за 1 неделю</t>
  </si>
  <si>
    <t>Среднее значение за обед за 1 неделю</t>
  </si>
  <si>
    <t>Итого за обед за 2 неделю</t>
  </si>
  <si>
    <t>Среднее значение за обед за 2 неделю</t>
  </si>
  <si>
    <t xml:space="preserve">Итого за обед за период </t>
  </si>
  <si>
    <t>Среднее значение за обед за период</t>
  </si>
  <si>
    <t>% соотношение от сут. нормы обед</t>
  </si>
  <si>
    <t xml:space="preserve">30-35 </t>
  </si>
  <si>
    <t>Норма, %</t>
  </si>
  <si>
    <t>Сборник</t>
  </si>
  <si>
    <t>Кисель из клюквы</t>
  </si>
  <si>
    <t>Рыба  с луком</t>
  </si>
  <si>
    <t>Кисломолочный продукт 2,5%</t>
  </si>
  <si>
    <t>Кисель из кураги</t>
  </si>
  <si>
    <t>Вафли</t>
  </si>
  <si>
    <t>Печень, тушеная с луком</t>
  </si>
  <si>
    <r>
      <rPr>
        <b/>
        <sz val="8"/>
        <rFont val="Arial"/>
        <family val="2"/>
        <charset val="204"/>
      </rPr>
      <t xml:space="preserve">* </t>
    </r>
    <r>
      <rPr>
        <sz val="8"/>
        <rFont val="Arial"/>
        <family val="2"/>
        <charset val="204"/>
      </rPr>
      <t>Рацион составлен для предоставления питания учащимся в общеобразовательных учреждениях г.Санкт-Петербурга в возрасте с 12 лет до 18 лет, пребывающих в общеобразовательной организации до 6-ти часов</t>
    </r>
  </si>
  <si>
    <t>Цикличное двухнедельное сбалансированное меню рационов горячего питания           (комплексный обед*)  для  предоставления питания учащимся общеобразовательных учреждений Санкт-Петербурга в возрасте с 12 до 18 лет с компенсацией его стоимости (части стоимости)  за счет средств бюджета Санкт-Петербурга</t>
  </si>
  <si>
    <t>Соки овощные, плодовые и ягодные, вырабатываемые промышленностью, натуральные</t>
  </si>
  <si>
    <t xml:space="preserve">Сок в индивидуальной упаковке </t>
  </si>
  <si>
    <t xml:space="preserve">Салат из квашенной капусты </t>
  </si>
  <si>
    <t>Щи  со сметаной</t>
  </si>
  <si>
    <t>Шницель рыбный натуральный</t>
  </si>
  <si>
    <t xml:space="preserve">Соки овощные, плодовые и ягодные, вырабатываемые промышленностью, натуральные </t>
  </si>
  <si>
    <t>Щи из квашеной капусты с картофелем со сметаной</t>
  </si>
  <si>
    <t>Борщ  со сметаной</t>
  </si>
  <si>
    <t>Картофельное пюре с морковью</t>
  </si>
  <si>
    <t>92/69</t>
  </si>
  <si>
    <t>ТТК№3</t>
  </si>
  <si>
    <t>ТТК</t>
  </si>
  <si>
    <t xml:space="preserve">Рис отварной с овощами </t>
  </si>
  <si>
    <t>Котлета мясная</t>
  </si>
  <si>
    <t>Рис отварной с овощами</t>
  </si>
  <si>
    <t>Фрукты свежие в ассортименте (груша)</t>
  </si>
  <si>
    <t>Фрукты свежие в ассортименте (яблоко)</t>
  </si>
  <si>
    <t>Фрукты свежие в ассортименте (мандарин)</t>
  </si>
  <si>
    <t>Фрукты свежие в ассортименте (апельсин)</t>
  </si>
  <si>
    <t>ТТК№4</t>
  </si>
  <si>
    <t>ТТК №3</t>
  </si>
  <si>
    <t>ТТК №5</t>
  </si>
  <si>
    <t>ТТК№18</t>
  </si>
  <si>
    <t>ТТК№13</t>
  </si>
  <si>
    <t>ТТК №2</t>
  </si>
  <si>
    <t>ТТК№1</t>
  </si>
  <si>
    <t>ТТК №4</t>
  </si>
  <si>
    <t>ТТК №1</t>
  </si>
  <si>
    <t>ТТК №7</t>
  </si>
  <si>
    <t>ТТК №6</t>
  </si>
  <si>
    <t>ТТК№8</t>
  </si>
  <si>
    <t>ТТК№24</t>
  </si>
  <si>
    <t>ТТК №9</t>
  </si>
  <si>
    <t>ТТК №10</t>
  </si>
  <si>
    <t>ТТК№21</t>
  </si>
  <si>
    <t>ТТК№11</t>
  </si>
  <si>
    <t>ТТК№14</t>
  </si>
  <si>
    <t>ТТК№5</t>
  </si>
  <si>
    <t>ТТК№25</t>
  </si>
  <si>
    <t>97/112</t>
  </si>
  <si>
    <t>95/815</t>
  </si>
  <si>
    <t>99/73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</si>
</sst>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indent="1"/>
    </xf>
    <xf numFmtId="0" fontId="0" fillId="0" borderId="4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0" xfId="0" applyNumberFormat="1" applyFont="1"/>
    <xf numFmtId="164" fontId="4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right" vertical="top" wrapText="1"/>
    </xf>
    <xf numFmtId="1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3" fillId="0" borderId="9" xfId="0" applyFont="1" applyBorder="1" applyAlignment="1">
      <alignment wrapText="1"/>
    </xf>
    <xf numFmtId="0" fontId="0" fillId="0" borderId="9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vertical="top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3" fillId="0" borderId="0" xfId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243"/>
  <sheetViews>
    <sheetView tabSelected="1" view="pageBreakPreview" topLeftCell="A175" zoomScale="115" zoomScaleNormal="115" zoomScaleSheetLayoutView="115" workbookViewId="0">
      <selection activeCell="I176" sqref="I176"/>
    </sheetView>
  </sheetViews>
  <sheetFormatPr defaultColWidth="10.6640625" defaultRowHeight="11.25" x14ac:dyDescent="0.2"/>
  <cols>
    <col min="1" max="1" width="17.83203125" customWidth="1"/>
    <col min="2" max="2" width="12.83203125" customWidth="1"/>
    <col min="3" max="3" width="19.83203125" customWidth="1"/>
    <col min="4" max="4" width="10.5" customWidth="1"/>
    <col min="5" max="7" width="11.6640625" customWidth="1"/>
    <col min="8" max="8" width="11.1640625" customWidth="1"/>
    <col min="9" max="9" width="9.6640625" customWidth="1"/>
    <col min="10" max="10" width="9" customWidth="1"/>
  </cols>
  <sheetData>
    <row r="1" spans="1:10" ht="11.25" customHeight="1" x14ac:dyDescent="0.2">
      <c r="A1" s="2"/>
      <c r="E1" s="62" t="s">
        <v>0</v>
      </c>
      <c r="F1" s="63"/>
      <c r="G1" s="63"/>
      <c r="H1" s="63"/>
      <c r="I1" s="63"/>
    </row>
    <row r="2" spans="1:10" ht="21" customHeight="1" x14ac:dyDescent="0.2">
      <c r="A2" s="64" t="s">
        <v>74</v>
      </c>
      <c r="B2" s="65"/>
      <c r="C2" s="65"/>
      <c r="D2" s="20"/>
      <c r="E2" s="20"/>
      <c r="F2" s="60" t="s">
        <v>75</v>
      </c>
      <c r="G2" s="66"/>
      <c r="H2" s="66"/>
      <c r="I2" s="66"/>
    </row>
    <row r="3" spans="1:10" ht="18" hidden="1" customHeight="1" x14ac:dyDescent="0.2">
      <c r="A3" s="21"/>
      <c r="B3" s="21"/>
      <c r="C3" s="22"/>
      <c r="D3" s="21"/>
      <c r="E3" s="21"/>
      <c r="F3" s="60" t="s">
        <v>76</v>
      </c>
      <c r="G3" s="66"/>
      <c r="H3" s="66"/>
      <c r="I3" s="66"/>
    </row>
    <row r="4" spans="1:10" ht="18" hidden="1" customHeight="1" x14ac:dyDescent="0.2">
      <c r="A4" s="21"/>
      <c r="B4" s="21"/>
      <c r="C4" s="22"/>
      <c r="D4" s="21"/>
      <c r="E4" s="21"/>
      <c r="F4" s="60" t="s">
        <v>77</v>
      </c>
      <c r="G4" s="66"/>
      <c r="H4" s="66"/>
      <c r="I4" s="66"/>
    </row>
    <row r="5" spans="1:10" ht="18" hidden="1" customHeight="1" x14ac:dyDescent="0.2">
      <c r="A5" s="21"/>
      <c r="B5" s="21" t="s">
        <v>78</v>
      </c>
      <c r="C5" s="22"/>
      <c r="D5" s="21"/>
      <c r="E5" s="21"/>
      <c r="F5" s="23"/>
      <c r="G5" s="23"/>
      <c r="H5" s="60" t="s">
        <v>79</v>
      </c>
      <c r="I5" s="61"/>
    </row>
    <row r="6" spans="1:10" ht="18" hidden="1" customHeight="1" x14ac:dyDescent="0.2">
      <c r="A6" s="67" t="s">
        <v>80</v>
      </c>
      <c r="B6" s="65"/>
      <c r="C6" s="65"/>
      <c r="D6" s="24"/>
      <c r="E6" s="21"/>
      <c r="F6" s="60" t="s">
        <v>81</v>
      </c>
      <c r="G6" s="68"/>
      <c r="H6" s="68"/>
      <c r="I6" s="68"/>
    </row>
    <row r="7" spans="1:10" ht="76.5" customHeight="1" x14ac:dyDescent="0.2">
      <c r="A7" s="59" t="s">
        <v>107</v>
      </c>
      <c r="B7" s="59"/>
      <c r="C7" s="59"/>
      <c r="D7" s="59"/>
      <c r="E7" s="59"/>
      <c r="F7" s="59"/>
      <c r="G7" s="59"/>
      <c r="H7" s="59"/>
      <c r="I7" s="59"/>
    </row>
    <row r="8" spans="1:10" ht="11.25" customHeight="1" x14ac:dyDescent="0.2">
      <c r="A8" s="3" t="s">
        <v>82</v>
      </c>
      <c r="D8" s="4" t="s">
        <v>1</v>
      </c>
      <c r="E8" s="5" t="s">
        <v>2</v>
      </c>
      <c r="G8" s="4" t="s">
        <v>3</v>
      </c>
      <c r="H8" s="5" t="s">
        <v>4</v>
      </c>
    </row>
    <row r="9" spans="1:10" ht="19.5" customHeight="1" x14ac:dyDescent="0.2">
      <c r="A9" s="45" t="s">
        <v>5</v>
      </c>
      <c r="B9" s="45" t="s">
        <v>6</v>
      </c>
      <c r="C9" s="45"/>
      <c r="D9" s="45" t="s">
        <v>7</v>
      </c>
      <c r="E9" s="52" t="s">
        <v>8</v>
      </c>
      <c r="F9" s="52"/>
      <c r="G9" s="52"/>
      <c r="H9" s="45" t="s">
        <v>9</v>
      </c>
      <c r="I9" s="45" t="s">
        <v>83</v>
      </c>
      <c r="J9" s="45" t="s">
        <v>99</v>
      </c>
    </row>
    <row r="10" spans="1:10" ht="21.75" customHeight="1" x14ac:dyDescent="0.2">
      <c r="A10" s="46"/>
      <c r="B10" s="48"/>
      <c r="C10" s="49"/>
      <c r="D10" s="46"/>
      <c r="E10" s="6" t="s">
        <v>10</v>
      </c>
      <c r="F10" s="6" t="s">
        <v>11</v>
      </c>
      <c r="G10" s="6" t="s">
        <v>12</v>
      </c>
      <c r="H10" s="46"/>
      <c r="I10" s="46"/>
      <c r="J10" s="46"/>
    </row>
    <row r="11" spans="1:10" ht="11.25" customHeight="1" x14ac:dyDescent="0.2">
      <c r="A11" s="7" t="s">
        <v>13</v>
      </c>
      <c r="B11" s="50"/>
      <c r="C11" s="50"/>
      <c r="D11" s="8"/>
      <c r="E11" s="8"/>
      <c r="F11" s="8"/>
      <c r="G11" s="8"/>
      <c r="H11" s="8"/>
      <c r="I11" s="9"/>
      <c r="J11" s="9"/>
    </row>
    <row r="12" spans="1:10" ht="15" customHeight="1" x14ac:dyDescent="0.2">
      <c r="B12" s="51" t="s">
        <v>110</v>
      </c>
      <c r="C12" s="51"/>
      <c r="D12" s="10">
        <v>100</v>
      </c>
      <c r="E12" s="11">
        <v>1.6</v>
      </c>
      <c r="F12" s="11">
        <v>5.0999999999999996</v>
      </c>
      <c r="G12" s="11">
        <v>7.7</v>
      </c>
      <c r="H12" s="11">
        <v>83</v>
      </c>
      <c r="I12" s="11">
        <v>47</v>
      </c>
      <c r="J12" s="11">
        <v>2008</v>
      </c>
    </row>
    <row r="13" spans="1:10" ht="21.75" customHeight="1" x14ac:dyDescent="0.2">
      <c r="B13" s="51" t="s">
        <v>14</v>
      </c>
      <c r="C13" s="51"/>
      <c r="D13" s="10" t="s">
        <v>15</v>
      </c>
      <c r="E13" s="11">
        <v>1.45</v>
      </c>
      <c r="F13" s="11">
        <v>1.83</v>
      </c>
      <c r="G13" s="11">
        <v>18.850000000000001</v>
      </c>
      <c r="H13" s="11">
        <v>104.57</v>
      </c>
      <c r="I13" s="11" t="s">
        <v>147</v>
      </c>
      <c r="J13" s="11">
        <v>2008</v>
      </c>
    </row>
    <row r="14" spans="1:10" ht="11.25" customHeight="1" x14ac:dyDescent="0.2">
      <c r="B14" s="51" t="s">
        <v>71</v>
      </c>
      <c r="C14" s="51"/>
      <c r="D14" s="10">
        <v>250</v>
      </c>
      <c r="E14" s="11">
        <v>19.829999999999998</v>
      </c>
      <c r="F14" s="11">
        <v>22.83</v>
      </c>
      <c r="G14" s="11">
        <v>28.85</v>
      </c>
      <c r="H14" s="11">
        <v>318.75</v>
      </c>
      <c r="I14" s="11">
        <v>311</v>
      </c>
      <c r="J14" s="11">
        <v>2008</v>
      </c>
    </row>
    <row r="15" spans="1:10" ht="21.75" customHeight="1" x14ac:dyDescent="0.2">
      <c r="B15" s="51" t="s">
        <v>16</v>
      </c>
      <c r="C15" s="51"/>
      <c r="D15" s="10">
        <v>200</v>
      </c>
      <c r="E15" s="11">
        <v>0.6</v>
      </c>
      <c r="F15" s="11">
        <v>0.1</v>
      </c>
      <c r="G15" s="11">
        <v>31.7</v>
      </c>
      <c r="H15" s="11">
        <v>131</v>
      </c>
      <c r="I15" s="11">
        <v>402</v>
      </c>
      <c r="J15" s="11">
        <v>2008</v>
      </c>
    </row>
    <row r="16" spans="1:10" ht="11.25" customHeight="1" x14ac:dyDescent="0.2">
      <c r="B16" s="51" t="s">
        <v>17</v>
      </c>
      <c r="C16" s="51"/>
      <c r="D16" s="10">
        <v>50</v>
      </c>
      <c r="E16" s="11">
        <v>2.35</v>
      </c>
      <c r="F16" s="11">
        <v>1.1000000000000001</v>
      </c>
      <c r="G16" s="11">
        <v>24.88</v>
      </c>
      <c r="H16" s="11">
        <v>90</v>
      </c>
      <c r="I16" s="42" t="s">
        <v>118</v>
      </c>
      <c r="J16" s="42" t="s">
        <v>119</v>
      </c>
    </row>
    <row r="17" spans="1:10" ht="11.25" customHeight="1" x14ac:dyDescent="0.2">
      <c r="B17" s="51" t="s">
        <v>102</v>
      </c>
      <c r="C17" s="51"/>
      <c r="D17" s="10">
        <v>125</v>
      </c>
      <c r="E17" s="11">
        <v>4</v>
      </c>
      <c r="F17" s="11">
        <v>3.1</v>
      </c>
      <c r="G17" s="11">
        <v>13</v>
      </c>
      <c r="H17" s="11">
        <v>100</v>
      </c>
      <c r="I17" s="11" t="s">
        <v>127</v>
      </c>
      <c r="J17" s="11" t="s">
        <v>119</v>
      </c>
    </row>
    <row r="18" spans="1:10" ht="17.25" customHeight="1" x14ac:dyDescent="0.2">
      <c r="B18" s="58" t="s">
        <v>123</v>
      </c>
      <c r="C18" s="58"/>
      <c r="D18" s="10">
        <v>130</v>
      </c>
      <c r="E18" s="11">
        <v>0.5</v>
      </c>
      <c r="F18" s="11">
        <v>0.4</v>
      </c>
      <c r="G18" s="11">
        <v>13.4</v>
      </c>
      <c r="H18" s="11">
        <v>61.1</v>
      </c>
      <c r="I18" s="11">
        <v>338</v>
      </c>
      <c r="J18" s="11">
        <v>2017</v>
      </c>
    </row>
    <row r="19" spans="1:10" ht="11.25" customHeight="1" x14ac:dyDescent="0.2">
      <c r="A19" s="47" t="s">
        <v>18</v>
      </c>
      <c r="B19" s="47"/>
      <c r="C19" s="47"/>
      <c r="D19" s="39">
        <f>D12+D14+D15+D16+D17+D18+250+35</f>
        <v>1140</v>
      </c>
      <c r="E19" s="11">
        <f>SUM(E12:E18)</f>
        <v>30.330000000000002</v>
      </c>
      <c r="F19" s="11">
        <f t="shared" ref="F19:H19" si="0">SUM(F12:F18)</f>
        <v>34.46</v>
      </c>
      <c r="G19" s="11">
        <f t="shared" si="0"/>
        <v>138.38</v>
      </c>
      <c r="H19" s="11">
        <f t="shared" si="0"/>
        <v>888.42</v>
      </c>
      <c r="I19" s="11"/>
      <c r="J19" s="11"/>
    </row>
    <row r="20" spans="1:10" ht="11.25" customHeight="1" x14ac:dyDescent="0.2">
      <c r="A20" s="47" t="s">
        <v>19</v>
      </c>
      <c r="B20" s="47"/>
      <c r="C20" s="47"/>
      <c r="D20" s="39">
        <v>1140</v>
      </c>
      <c r="E20" s="11">
        <f>E19</f>
        <v>30.330000000000002</v>
      </c>
      <c r="F20" s="11">
        <f t="shared" ref="F20:H20" si="1">F19</f>
        <v>34.46</v>
      </c>
      <c r="G20" s="11">
        <f t="shared" si="1"/>
        <v>138.38</v>
      </c>
      <c r="H20" s="11">
        <f t="shared" si="1"/>
        <v>888.42</v>
      </c>
      <c r="I20" s="11"/>
      <c r="J20" s="11"/>
    </row>
    <row r="21" spans="1:10" ht="11.25" customHeight="1" x14ac:dyDescent="0.2">
      <c r="E21" s="1"/>
      <c r="F21" s="1"/>
      <c r="G21" s="1"/>
      <c r="H21" s="1"/>
      <c r="I21" s="4"/>
    </row>
    <row r="22" spans="1:10" ht="11.25" customHeight="1" x14ac:dyDescent="0.2">
      <c r="A22" s="3" t="s">
        <v>82</v>
      </c>
      <c r="D22" s="4" t="s">
        <v>1</v>
      </c>
      <c r="E22" s="5" t="s">
        <v>2</v>
      </c>
      <c r="G22" s="4" t="s">
        <v>3</v>
      </c>
      <c r="H22" s="5" t="s">
        <v>20</v>
      </c>
    </row>
    <row r="23" spans="1:10" ht="19.5" customHeight="1" x14ac:dyDescent="0.2">
      <c r="A23" s="45" t="s">
        <v>5</v>
      </c>
      <c r="B23" s="45" t="s">
        <v>6</v>
      </c>
      <c r="C23" s="45"/>
      <c r="D23" s="45" t="s">
        <v>7</v>
      </c>
      <c r="E23" s="52" t="s">
        <v>8</v>
      </c>
      <c r="F23" s="52"/>
      <c r="G23" s="52"/>
      <c r="H23" s="45" t="s">
        <v>9</v>
      </c>
      <c r="I23" s="45" t="s">
        <v>83</v>
      </c>
      <c r="J23" s="45" t="s">
        <v>99</v>
      </c>
    </row>
    <row r="24" spans="1:10" ht="21.75" customHeight="1" x14ac:dyDescent="0.2">
      <c r="A24" s="46"/>
      <c r="B24" s="48"/>
      <c r="C24" s="49"/>
      <c r="D24" s="46"/>
      <c r="E24" s="6" t="s">
        <v>10</v>
      </c>
      <c r="F24" s="6" t="s">
        <v>11</v>
      </c>
      <c r="G24" s="6" t="s">
        <v>12</v>
      </c>
      <c r="H24" s="46"/>
      <c r="I24" s="46"/>
      <c r="J24" s="46"/>
    </row>
    <row r="25" spans="1:10" ht="11.25" customHeight="1" x14ac:dyDescent="0.2">
      <c r="A25" s="7" t="s">
        <v>13</v>
      </c>
      <c r="B25" s="50"/>
      <c r="C25" s="50"/>
      <c r="D25" s="8"/>
      <c r="E25" s="8"/>
      <c r="F25" s="8"/>
      <c r="G25" s="8"/>
      <c r="H25" s="8"/>
      <c r="I25" s="9"/>
      <c r="J25" s="9"/>
    </row>
    <row r="26" spans="1:10" ht="11.25" customHeight="1" x14ac:dyDescent="0.2">
      <c r="B26" s="51" t="s">
        <v>21</v>
      </c>
      <c r="C26" s="51"/>
      <c r="D26" s="10">
        <v>100</v>
      </c>
      <c r="E26" s="11">
        <v>0.7</v>
      </c>
      <c r="F26" s="11">
        <v>10</v>
      </c>
      <c r="G26" s="11">
        <v>2.2999999999999998</v>
      </c>
      <c r="H26" s="11">
        <v>103</v>
      </c>
      <c r="I26" s="11">
        <v>19</v>
      </c>
      <c r="J26" s="11">
        <v>2008</v>
      </c>
    </row>
    <row r="27" spans="1:10" ht="21.75" customHeight="1" x14ac:dyDescent="0.2">
      <c r="B27" s="51" t="s">
        <v>22</v>
      </c>
      <c r="C27" s="51"/>
      <c r="D27" s="10" t="s">
        <v>23</v>
      </c>
      <c r="E27" s="11">
        <v>3.11</v>
      </c>
      <c r="F27" s="11">
        <v>4.9800000000000004</v>
      </c>
      <c r="G27" s="11">
        <v>11.82</v>
      </c>
      <c r="H27" s="11">
        <v>104.61</v>
      </c>
      <c r="I27" s="11">
        <v>76</v>
      </c>
      <c r="J27" s="11">
        <v>2008</v>
      </c>
    </row>
    <row r="28" spans="1:10" ht="21.75" customHeight="1" x14ac:dyDescent="0.2">
      <c r="B28" s="51" t="s">
        <v>24</v>
      </c>
      <c r="C28" s="51"/>
      <c r="D28" s="10">
        <v>250</v>
      </c>
      <c r="E28" s="11">
        <v>20.2</v>
      </c>
      <c r="F28" s="11">
        <v>19.8</v>
      </c>
      <c r="G28" s="11">
        <v>44.6</v>
      </c>
      <c r="H28" s="11">
        <v>438</v>
      </c>
      <c r="I28" s="11">
        <v>299</v>
      </c>
      <c r="J28" s="11">
        <v>2008</v>
      </c>
    </row>
    <row r="29" spans="1:10" ht="11.25" customHeight="1" x14ac:dyDescent="0.2">
      <c r="B29" s="51" t="s">
        <v>25</v>
      </c>
      <c r="C29" s="51"/>
      <c r="D29" s="10">
        <v>20</v>
      </c>
      <c r="E29" s="11">
        <v>0.28000000000000003</v>
      </c>
      <c r="F29" s="11">
        <v>0.8</v>
      </c>
      <c r="G29" s="11">
        <v>1.28</v>
      </c>
      <c r="H29" s="11">
        <v>13.6</v>
      </c>
      <c r="I29" s="11">
        <v>371</v>
      </c>
      <c r="J29" s="11">
        <v>2008</v>
      </c>
    </row>
    <row r="30" spans="1:10" ht="35.25" customHeight="1" x14ac:dyDescent="0.2">
      <c r="B30" s="51" t="s">
        <v>108</v>
      </c>
      <c r="C30" s="51"/>
      <c r="D30" s="10">
        <v>200</v>
      </c>
      <c r="E30" s="11">
        <v>1</v>
      </c>
      <c r="F30" s="11">
        <v>0.2</v>
      </c>
      <c r="G30" s="11">
        <v>17.78</v>
      </c>
      <c r="H30" s="11">
        <v>89</v>
      </c>
      <c r="I30" s="11">
        <v>442</v>
      </c>
      <c r="J30" s="11">
        <v>2008</v>
      </c>
    </row>
    <row r="31" spans="1:10" ht="11.25" customHeight="1" x14ac:dyDescent="0.2">
      <c r="B31" s="51" t="s">
        <v>17</v>
      </c>
      <c r="C31" s="51"/>
      <c r="D31" s="10">
        <v>40</v>
      </c>
      <c r="E31" s="11">
        <v>1.88</v>
      </c>
      <c r="F31" s="11">
        <v>0.88</v>
      </c>
      <c r="G31" s="11">
        <v>19.899999999999999</v>
      </c>
      <c r="H31" s="11">
        <v>72</v>
      </c>
      <c r="I31" s="11" t="s">
        <v>128</v>
      </c>
      <c r="J31" s="11" t="s">
        <v>119</v>
      </c>
    </row>
    <row r="32" spans="1:10" ht="11.25" customHeight="1" x14ac:dyDescent="0.2">
      <c r="B32" s="51" t="s">
        <v>26</v>
      </c>
      <c r="C32" s="51"/>
      <c r="D32" s="10">
        <v>20</v>
      </c>
      <c r="E32" s="11">
        <v>1.48</v>
      </c>
      <c r="F32" s="11">
        <v>0.65</v>
      </c>
      <c r="G32" s="11">
        <v>14.62</v>
      </c>
      <c r="H32" s="11">
        <v>81.400000000000006</v>
      </c>
      <c r="I32" s="11" t="s">
        <v>129</v>
      </c>
      <c r="J32" s="11" t="s">
        <v>119</v>
      </c>
    </row>
    <row r="33" spans="1:10" ht="24.75" customHeight="1" x14ac:dyDescent="0.2">
      <c r="B33" s="58" t="s">
        <v>124</v>
      </c>
      <c r="C33" s="58"/>
      <c r="D33" s="10">
        <v>100</v>
      </c>
      <c r="E33" s="11">
        <v>0.38</v>
      </c>
      <c r="F33" s="11">
        <v>0.38</v>
      </c>
      <c r="G33" s="11">
        <v>9.77</v>
      </c>
      <c r="H33" s="11">
        <v>47</v>
      </c>
      <c r="I33" s="11">
        <v>338</v>
      </c>
      <c r="J33" s="11">
        <v>2017</v>
      </c>
    </row>
    <row r="34" spans="1:10" ht="11.25" customHeight="1" x14ac:dyDescent="0.2">
      <c r="A34" s="47" t="s">
        <v>18</v>
      </c>
      <c r="B34" s="47"/>
      <c r="C34" s="47"/>
      <c r="D34" s="12">
        <f>D26+D28+D29+D30+D31+D32+D33+255</f>
        <v>985</v>
      </c>
      <c r="E34" s="11">
        <f>SUM(E26:E33)</f>
        <v>29.029999999999998</v>
      </c>
      <c r="F34" s="11">
        <f t="shared" ref="F34:H34" si="2">SUM(F26:F33)</f>
        <v>37.690000000000005</v>
      </c>
      <c r="G34" s="11">
        <f t="shared" si="2"/>
        <v>122.07000000000001</v>
      </c>
      <c r="H34" s="11">
        <f t="shared" si="2"/>
        <v>948.61</v>
      </c>
      <c r="I34" s="11"/>
      <c r="J34" s="11"/>
    </row>
    <row r="35" spans="1:10" ht="11.25" customHeight="1" x14ac:dyDescent="0.2">
      <c r="A35" s="47" t="s">
        <v>19</v>
      </c>
      <c r="B35" s="47"/>
      <c r="C35" s="47"/>
      <c r="D35" s="12">
        <v>985</v>
      </c>
      <c r="E35" s="11">
        <f>E34</f>
        <v>29.029999999999998</v>
      </c>
      <c r="F35" s="11">
        <f t="shared" ref="F35:H35" si="3">F34</f>
        <v>37.690000000000005</v>
      </c>
      <c r="G35" s="11">
        <f t="shared" si="3"/>
        <v>122.07000000000001</v>
      </c>
      <c r="H35" s="11">
        <f t="shared" si="3"/>
        <v>948.61</v>
      </c>
      <c r="I35" s="11"/>
      <c r="J35" s="11"/>
    </row>
    <row r="36" spans="1:10" ht="11.25" customHeight="1" x14ac:dyDescent="0.2">
      <c r="E36" s="1"/>
      <c r="F36" s="1"/>
      <c r="G36" s="1"/>
      <c r="H36" s="1"/>
      <c r="I36" s="4"/>
    </row>
    <row r="37" spans="1:10" ht="11.25" customHeight="1" x14ac:dyDescent="0.2">
      <c r="A37" s="3" t="s">
        <v>82</v>
      </c>
      <c r="D37" s="4" t="s">
        <v>1</v>
      </c>
      <c r="E37" s="5" t="s">
        <v>2</v>
      </c>
      <c r="G37" s="4" t="s">
        <v>3</v>
      </c>
      <c r="H37" s="5" t="s">
        <v>27</v>
      </c>
    </row>
    <row r="38" spans="1:10" ht="19.5" customHeight="1" x14ac:dyDescent="0.2">
      <c r="A38" s="45" t="s">
        <v>5</v>
      </c>
      <c r="B38" s="45" t="s">
        <v>6</v>
      </c>
      <c r="C38" s="45"/>
      <c r="D38" s="45" t="s">
        <v>7</v>
      </c>
      <c r="E38" s="52" t="s">
        <v>8</v>
      </c>
      <c r="F38" s="52"/>
      <c r="G38" s="52"/>
      <c r="H38" s="45" t="s">
        <v>9</v>
      </c>
      <c r="I38" s="45" t="s">
        <v>83</v>
      </c>
      <c r="J38" s="45" t="s">
        <v>99</v>
      </c>
    </row>
    <row r="39" spans="1:10" ht="21.75" customHeight="1" x14ac:dyDescent="0.2">
      <c r="A39" s="46"/>
      <c r="B39" s="48"/>
      <c r="C39" s="49"/>
      <c r="D39" s="46"/>
      <c r="E39" s="6" t="s">
        <v>10</v>
      </c>
      <c r="F39" s="6" t="s">
        <v>11</v>
      </c>
      <c r="G39" s="6" t="s">
        <v>12</v>
      </c>
      <c r="H39" s="46"/>
      <c r="I39" s="46"/>
      <c r="J39" s="46"/>
    </row>
    <row r="40" spans="1:10" ht="11.25" customHeight="1" x14ac:dyDescent="0.2">
      <c r="A40" s="7" t="s">
        <v>13</v>
      </c>
      <c r="B40" s="50"/>
      <c r="C40" s="50"/>
      <c r="D40" s="8"/>
      <c r="E40" s="8"/>
      <c r="F40" s="8"/>
      <c r="G40" s="8"/>
      <c r="H40" s="8"/>
      <c r="I40" s="9"/>
      <c r="J40" s="9"/>
    </row>
    <row r="41" spans="1:10" ht="11.25" customHeight="1" x14ac:dyDescent="0.2">
      <c r="B41" s="51" t="s">
        <v>28</v>
      </c>
      <c r="C41" s="51"/>
      <c r="D41" s="10">
        <v>100</v>
      </c>
      <c r="E41" s="11">
        <v>0.83</v>
      </c>
      <c r="F41" s="11">
        <v>0.2</v>
      </c>
      <c r="G41" s="11">
        <v>2.67</v>
      </c>
      <c r="H41" s="11">
        <v>18</v>
      </c>
      <c r="I41" s="11">
        <v>71</v>
      </c>
      <c r="J41" s="11">
        <v>2017</v>
      </c>
    </row>
    <row r="42" spans="1:10" ht="11.25" customHeight="1" x14ac:dyDescent="0.2">
      <c r="B42" s="51" t="s">
        <v>111</v>
      </c>
      <c r="C42" s="51"/>
      <c r="D42" s="38" t="s">
        <v>23</v>
      </c>
      <c r="E42" s="11">
        <v>3.17</v>
      </c>
      <c r="F42" s="11">
        <v>5.57</v>
      </c>
      <c r="G42" s="11">
        <v>5.57</v>
      </c>
      <c r="H42" s="11">
        <v>85.58</v>
      </c>
      <c r="I42" s="11">
        <v>84</v>
      </c>
      <c r="J42" s="11">
        <v>2008</v>
      </c>
    </row>
    <row r="43" spans="1:10" ht="11.25" customHeight="1" x14ac:dyDescent="0.2">
      <c r="B43" s="51" t="s">
        <v>121</v>
      </c>
      <c r="C43" s="51"/>
      <c r="D43" s="10">
        <v>100</v>
      </c>
      <c r="E43" s="11">
        <v>13.47</v>
      </c>
      <c r="F43" s="11">
        <v>12.83</v>
      </c>
      <c r="G43" s="11">
        <v>10.5</v>
      </c>
      <c r="H43" s="11">
        <v>208.33</v>
      </c>
      <c r="I43" s="11" t="s">
        <v>130</v>
      </c>
      <c r="J43" s="11" t="s">
        <v>119</v>
      </c>
    </row>
    <row r="44" spans="1:10" ht="11.25" customHeight="1" x14ac:dyDescent="0.2">
      <c r="B44" s="51" t="s">
        <v>120</v>
      </c>
      <c r="C44" s="51"/>
      <c r="D44" s="10">
        <v>180</v>
      </c>
      <c r="E44" s="11">
        <v>1.82</v>
      </c>
      <c r="F44" s="11">
        <v>5.49</v>
      </c>
      <c r="G44" s="11">
        <v>22.99</v>
      </c>
      <c r="H44" s="11">
        <v>202.8</v>
      </c>
      <c r="I44" s="11" t="s">
        <v>131</v>
      </c>
      <c r="J44" s="11" t="s">
        <v>119</v>
      </c>
    </row>
    <row r="45" spans="1:10" ht="11.25" customHeight="1" x14ac:dyDescent="0.2">
      <c r="B45" s="51" t="s">
        <v>100</v>
      </c>
      <c r="C45" s="51"/>
      <c r="D45" s="10">
        <v>200</v>
      </c>
      <c r="E45" s="11">
        <v>0.11</v>
      </c>
      <c r="F45" s="11">
        <v>0.11</v>
      </c>
      <c r="G45" s="11">
        <v>24.89</v>
      </c>
      <c r="H45" s="11">
        <v>103</v>
      </c>
      <c r="I45" s="11">
        <v>437</v>
      </c>
      <c r="J45" s="11">
        <v>2008</v>
      </c>
    </row>
    <row r="46" spans="1:10" ht="11.25" customHeight="1" x14ac:dyDescent="0.2">
      <c r="B46" s="51" t="s">
        <v>29</v>
      </c>
      <c r="C46" s="51"/>
      <c r="D46" s="10">
        <v>40</v>
      </c>
      <c r="E46" s="11">
        <v>3.6</v>
      </c>
      <c r="F46" s="11">
        <v>5.8</v>
      </c>
      <c r="G46" s="11">
        <v>30.5</v>
      </c>
      <c r="H46" s="11">
        <v>190.3</v>
      </c>
      <c r="I46" s="11" t="s">
        <v>132</v>
      </c>
      <c r="J46" s="11" t="s">
        <v>119</v>
      </c>
    </row>
    <row r="47" spans="1:10" ht="11.25" customHeight="1" x14ac:dyDescent="0.2">
      <c r="B47" s="51" t="s">
        <v>17</v>
      </c>
      <c r="C47" s="51"/>
      <c r="D47" s="10">
        <v>40</v>
      </c>
      <c r="E47" s="11">
        <v>1.88</v>
      </c>
      <c r="F47" s="11">
        <v>0.88</v>
      </c>
      <c r="G47" s="11">
        <v>19.899999999999999</v>
      </c>
      <c r="H47" s="11">
        <v>72</v>
      </c>
      <c r="I47" s="11" t="s">
        <v>128</v>
      </c>
      <c r="J47" s="11" t="s">
        <v>119</v>
      </c>
    </row>
    <row r="48" spans="1:10" ht="11.25" customHeight="1" x14ac:dyDescent="0.2">
      <c r="B48" s="51" t="s">
        <v>31</v>
      </c>
      <c r="C48" s="51"/>
      <c r="D48" s="10">
        <v>20</v>
      </c>
      <c r="E48" s="11">
        <v>1.45</v>
      </c>
      <c r="F48" s="11">
        <v>0.5</v>
      </c>
      <c r="G48" s="11">
        <v>9.9</v>
      </c>
      <c r="H48" s="11">
        <v>50.6</v>
      </c>
      <c r="I48" s="11" t="s">
        <v>133</v>
      </c>
      <c r="J48" s="11" t="s">
        <v>119</v>
      </c>
    </row>
    <row r="49" spans="1:10" ht="11.25" customHeight="1" x14ac:dyDescent="0.2">
      <c r="A49" s="47" t="s">
        <v>18</v>
      </c>
      <c r="B49" s="47"/>
      <c r="C49" s="47"/>
      <c r="D49" s="40">
        <f>D41+D43+D44+D45+D46+D47+D48+255</f>
        <v>935</v>
      </c>
      <c r="E49" s="11">
        <f>SUM(E41:E48)</f>
        <v>26.33</v>
      </c>
      <c r="F49" s="11">
        <f>SUM(F41:F48)</f>
        <v>31.380000000000003</v>
      </c>
      <c r="G49" s="11">
        <f>SUM(G41:G48)</f>
        <v>126.92000000000002</v>
      </c>
      <c r="H49" s="11">
        <f>SUM(H41:H48)</f>
        <v>930.61</v>
      </c>
      <c r="I49" s="11"/>
      <c r="J49" s="11"/>
    </row>
    <row r="50" spans="1:10" ht="11.25" customHeight="1" x14ac:dyDescent="0.2">
      <c r="A50" s="47" t="s">
        <v>19</v>
      </c>
      <c r="B50" s="47"/>
      <c r="C50" s="47"/>
      <c r="D50" s="12">
        <v>935</v>
      </c>
      <c r="E50" s="11">
        <f>E49</f>
        <v>26.33</v>
      </c>
      <c r="F50" s="11">
        <f t="shared" ref="F50:H50" si="4">F49</f>
        <v>31.380000000000003</v>
      </c>
      <c r="G50" s="11">
        <f t="shared" si="4"/>
        <v>126.92000000000002</v>
      </c>
      <c r="H50" s="11">
        <f t="shared" si="4"/>
        <v>930.61</v>
      </c>
      <c r="I50" s="11"/>
      <c r="J50" s="11"/>
    </row>
    <row r="51" spans="1:10" ht="11.25" customHeight="1" x14ac:dyDescent="0.2">
      <c r="E51" s="1"/>
      <c r="F51" s="1"/>
      <c r="G51" s="1"/>
      <c r="H51" s="1"/>
      <c r="I51" s="4"/>
    </row>
    <row r="52" spans="1:10" ht="11.25" customHeight="1" x14ac:dyDescent="0.2">
      <c r="A52" s="3" t="s">
        <v>82</v>
      </c>
      <c r="D52" s="4" t="s">
        <v>1</v>
      </c>
      <c r="E52" s="5" t="s">
        <v>2</v>
      </c>
      <c r="G52" s="4" t="s">
        <v>3</v>
      </c>
      <c r="H52" s="5" t="s">
        <v>32</v>
      </c>
    </row>
    <row r="53" spans="1:10" ht="19.5" customHeight="1" x14ac:dyDescent="0.2">
      <c r="A53" s="45" t="s">
        <v>5</v>
      </c>
      <c r="B53" s="45" t="s">
        <v>6</v>
      </c>
      <c r="C53" s="45"/>
      <c r="D53" s="45" t="s">
        <v>7</v>
      </c>
      <c r="E53" s="52" t="s">
        <v>8</v>
      </c>
      <c r="F53" s="52"/>
      <c r="G53" s="52"/>
      <c r="H53" s="45" t="s">
        <v>9</v>
      </c>
      <c r="I53" s="45" t="s">
        <v>83</v>
      </c>
      <c r="J53" s="45" t="s">
        <v>99</v>
      </c>
    </row>
    <row r="54" spans="1:10" ht="21.75" customHeight="1" x14ac:dyDescent="0.2">
      <c r="A54" s="46"/>
      <c r="B54" s="48"/>
      <c r="C54" s="49"/>
      <c r="D54" s="46"/>
      <c r="E54" s="6" t="s">
        <v>10</v>
      </c>
      <c r="F54" s="6" t="s">
        <v>11</v>
      </c>
      <c r="G54" s="6" t="s">
        <v>12</v>
      </c>
      <c r="H54" s="46"/>
      <c r="I54" s="46"/>
      <c r="J54" s="46"/>
    </row>
    <row r="55" spans="1:10" ht="11.25" customHeight="1" x14ac:dyDescent="0.2">
      <c r="A55" s="7" t="s">
        <v>13</v>
      </c>
      <c r="B55" s="50"/>
      <c r="C55" s="50"/>
      <c r="D55" s="8"/>
      <c r="E55" s="8"/>
      <c r="F55" s="8"/>
      <c r="G55" s="8"/>
      <c r="H55" s="8"/>
      <c r="I55" s="9"/>
      <c r="J55" s="9"/>
    </row>
    <row r="56" spans="1:10" ht="11.25" customHeight="1" x14ac:dyDescent="0.2">
      <c r="B56" s="51" t="s">
        <v>33</v>
      </c>
      <c r="C56" s="51"/>
      <c r="D56" s="41">
        <v>100</v>
      </c>
      <c r="E56" s="11">
        <v>4.17</v>
      </c>
      <c r="F56" s="11">
        <v>8.17</v>
      </c>
      <c r="G56" s="11">
        <v>10.17</v>
      </c>
      <c r="H56" s="11">
        <v>130</v>
      </c>
      <c r="I56" s="11">
        <v>56</v>
      </c>
      <c r="J56" s="11">
        <v>2008</v>
      </c>
    </row>
    <row r="57" spans="1:10" ht="21.75" customHeight="1" x14ac:dyDescent="0.2">
      <c r="B57" s="51" t="s">
        <v>34</v>
      </c>
      <c r="C57" s="51"/>
      <c r="D57" s="41" t="s">
        <v>23</v>
      </c>
      <c r="E57" s="11">
        <v>2.83</v>
      </c>
      <c r="F57" s="11">
        <v>8.6</v>
      </c>
      <c r="G57" s="11">
        <v>16.98</v>
      </c>
      <c r="H57" s="11">
        <v>125.1</v>
      </c>
      <c r="I57" s="11">
        <v>91</v>
      </c>
      <c r="J57" s="11">
        <v>2008</v>
      </c>
    </row>
    <row r="58" spans="1:10" ht="21.75" customHeight="1" x14ac:dyDescent="0.2">
      <c r="B58" s="51" t="s">
        <v>112</v>
      </c>
      <c r="C58" s="51"/>
      <c r="D58" s="41">
        <v>100</v>
      </c>
      <c r="E58" s="11">
        <v>17.8</v>
      </c>
      <c r="F58" s="11">
        <v>13.4</v>
      </c>
      <c r="G58" s="11">
        <v>9</v>
      </c>
      <c r="H58" s="11">
        <v>228</v>
      </c>
      <c r="I58" s="11">
        <v>242</v>
      </c>
      <c r="J58" s="11">
        <v>2008</v>
      </c>
    </row>
    <row r="59" spans="1:10" ht="11.25" customHeight="1" x14ac:dyDescent="0.2">
      <c r="B59" s="51" t="s">
        <v>35</v>
      </c>
      <c r="C59" s="51"/>
      <c r="D59" s="41">
        <v>180</v>
      </c>
      <c r="E59" s="11">
        <v>4.46</v>
      </c>
      <c r="F59" s="11">
        <v>7.78</v>
      </c>
      <c r="G59" s="11">
        <v>29.16</v>
      </c>
      <c r="H59" s="11">
        <v>203.04</v>
      </c>
      <c r="I59" s="11">
        <v>335</v>
      </c>
      <c r="J59" s="11">
        <v>2008</v>
      </c>
    </row>
    <row r="60" spans="1:10" ht="35.25" customHeight="1" x14ac:dyDescent="0.2">
      <c r="B60" s="51" t="s">
        <v>108</v>
      </c>
      <c r="C60" s="51"/>
      <c r="D60" s="41">
        <v>180</v>
      </c>
      <c r="E60" s="11">
        <v>0.9</v>
      </c>
      <c r="F60" s="11">
        <v>0.18</v>
      </c>
      <c r="G60" s="11">
        <v>16</v>
      </c>
      <c r="H60" s="11">
        <v>80.099999999999994</v>
      </c>
      <c r="I60" s="11">
        <v>442</v>
      </c>
      <c r="J60" s="11">
        <v>2008</v>
      </c>
    </row>
    <row r="61" spans="1:10" ht="11.25" customHeight="1" x14ac:dyDescent="0.2">
      <c r="B61" s="51" t="s">
        <v>17</v>
      </c>
      <c r="C61" s="51"/>
      <c r="D61" s="41">
        <v>40</v>
      </c>
      <c r="E61" s="11">
        <v>1.88</v>
      </c>
      <c r="F61" s="11">
        <v>0.88</v>
      </c>
      <c r="G61" s="11">
        <v>19.899999999999999</v>
      </c>
      <c r="H61" s="11">
        <v>72</v>
      </c>
      <c r="I61" s="11" t="s">
        <v>128</v>
      </c>
      <c r="J61" s="11" t="s">
        <v>119</v>
      </c>
    </row>
    <row r="62" spans="1:10" ht="24.75" customHeight="1" x14ac:dyDescent="0.2">
      <c r="B62" s="58" t="s">
        <v>125</v>
      </c>
      <c r="C62" s="58"/>
      <c r="D62" s="41">
        <v>130</v>
      </c>
      <c r="E62" s="11">
        <v>1</v>
      </c>
      <c r="F62" s="11">
        <v>0.3</v>
      </c>
      <c r="G62" s="11">
        <v>9.8000000000000007</v>
      </c>
      <c r="H62" s="11">
        <v>49.4</v>
      </c>
      <c r="I62" s="11">
        <v>338</v>
      </c>
      <c r="J62" s="11">
        <v>2017</v>
      </c>
    </row>
    <row r="63" spans="1:10" ht="11.25" customHeight="1" x14ac:dyDescent="0.2">
      <c r="A63" s="47" t="s">
        <v>18</v>
      </c>
      <c r="B63" s="47"/>
      <c r="C63" s="47"/>
      <c r="D63" s="40">
        <f>D56+255+D58+D59+D60+D61+D62</f>
        <v>985</v>
      </c>
      <c r="E63" s="11">
        <f>SUM(E56:E62)</f>
        <v>33.04</v>
      </c>
      <c r="F63" s="11">
        <f>SUM(F56:F62)</f>
        <v>39.31</v>
      </c>
      <c r="G63" s="11">
        <f>SUM(G56:G62)</f>
        <v>111.01</v>
      </c>
      <c r="H63" s="11">
        <f>SUM(H56:H62)</f>
        <v>887.64</v>
      </c>
      <c r="I63" s="11"/>
      <c r="J63" s="11"/>
    </row>
    <row r="64" spans="1:10" ht="11.25" customHeight="1" x14ac:dyDescent="0.2">
      <c r="A64" s="47" t="s">
        <v>19</v>
      </c>
      <c r="B64" s="47"/>
      <c r="C64" s="47"/>
      <c r="D64" s="40">
        <v>985</v>
      </c>
      <c r="E64" s="11">
        <f>E63</f>
        <v>33.04</v>
      </c>
      <c r="F64" s="11">
        <f t="shared" ref="F64:H64" si="5">F63</f>
        <v>39.31</v>
      </c>
      <c r="G64" s="11">
        <f t="shared" si="5"/>
        <v>111.01</v>
      </c>
      <c r="H64" s="11">
        <f t="shared" si="5"/>
        <v>887.64</v>
      </c>
      <c r="I64" s="11"/>
      <c r="J64" s="11"/>
    </row>
    <row r="65" spans="1:10" ht="11.25" customHeight="1" x14ac:dyDescent="0.2">
      <c r="E65" s="1"/>
      <c r="F65" s="1"/>
      <c r="G65" s="1"/>
      <c r="H65" s="1"/>
      <c r="I65" s="4"/>
    </row>
    <row r="66" spans="1:10" ht="11.25" customHeight="1" x14ac:dyDescent="0.2">
      <c r="A66" s="3" t="s">
        <v>82</v>
      </c>
      <c r="D66" s="4" t="s">
        <v>1</v>
      </c>
      <c r="E66" s="5" t="s">
        <v>2</v>
      </c>
      <c r="G66" s="4" t="s">
        <v>3</v>
      </c>
      <c r="H66" s="5" t="s">
        <v>36</v>
      </c>
    </row>
    <row r="67" spans="1:10" ht="19.5" customHeight="1" x14ac:dyDescent="0.2">
      <c r="A67" s="45" t="s">
        <v>5</v>
      </c>
      <c r="B67" s="45" t="s">
        <v>6</v>
      </c>
      <c r="C67" s="45"/>
      <c r="D67" s="45" t="s">
        <v>7</v>
      </c>
      <c r="E67" s="52" t="s">
        <v>8</v>
      </c>
      <c r="F67" s="52"/>
      <c r="G67" s="52"/>
      <c r="H67" s="45" t="s">
        <v>9</v>
      </c>
      <c r="I67" s="45" t="s">
        <v>83</v>
      </c>
      <c r="J67" s="45" t="s">
        <v>99</v>
      </c>
    </row>
    <row r="68" spans="1:10" ht="21.75" customHeight="1" x14ac:dyDescent="0.2">
      <c r="A68" s="46"/>
      <c r="B68" s="48"/>
      <c r="C68" s="49"/>
      <c r="D68" s="46"/>
      <c r="E68" s="6" t="s">
        <v>10</v>
      </c>
      <c r="F68" s="6" t="s">
        <v>11</v>
      </c>
      <c r="G68" s="6" t="s">
        <v>12</v>
      </c>
      <c r="H68" s="46"/>
      <c r="I68" s="46"/>
      <c r="J68" s="46"/>
    </row>
    <row r="69" spans="1:10" ht="11.25" customHeight="1" x14ac:dyDescent="0.2">
      <c r="A69" s="7" t="s">
        <v>13</v>
      </c>
      <c r="B69" s="50"/>
      <c r="C69" s="50"/>
      <c r="D69" s="8"/>
      <c r="E69" s="8"/>
      <c r="F69" s="8"/>
      <c r="G69" s="8"/>
      <c r="H69" s="8"/>
      <c r="I69" s="9"/>
      <c r="J69" s="9"/>
    </row>
    <row r="70" spans="1:10" ht="11.25" customHeight="1" x14ac:dyDescent="0.2">
      <c r="B70" s="51" t="s">
        <v>37</v>
      </c>
      <c r="C70" s="51"/>
      <c r="D70" s="41">
        <v>100</v>
      </c>
      <c r="E70" s="11">
        <v>1.1000000000000001</v>
      </c>
      <c r="F70" s="11">
        <v>0.2</v>
      </c>
      <c r="G70" s="11">
        <v>3.8</v>
      </c>
      <c r="H70" s="11">
        <v>22</v>
      </c>
      <c r="I70" s="11">
        <v>70</v>
      </c>
      <c r="J70" s="11">
        <v>2017</v>
      </c>
    </row>
    <row r="71" spans="1:10" ht="21.75" customHeight="1" x14ac:dyDescent="0.2">
      <c r="B71" s="51" t="s">
        <v>38</v>
      </c>
      <c r="C71" s="51"/>
      <c r="D71" s="41" t="s">
        <v>39</v>
      </c>
      <c r="E71" s="11">
        <v>1.5</v>
      </c>
      <c r="F71" s="11">
        <v>2</v>
      </c>
      <c r="G71" s="11">
        <v>10.6</v>
      </c>
      <c r="H71" s="11">
        <v>103.5</v>
      </c>
      <c r="I71" s="11" t="s">
        <v>148</v>
      </c>
      <c r="J71" s="11">
        <v>2008</v>
      </c>
    </row>
    <row r="72" spans="1:10" ht="11.25" customHeight="1" x14ac:dyDescent="0.2">
      <c r="B72" s="51" t="s">
        <v>41</v>
      </c>
      <c r="C72" s="51"/>
      <c r="D72" s="41">
        <v>100</v>
      </c>
      <c r="E72" s="11">
        <v>9.4</v>
      </c>
      <c r="F72" s="11">
        <v>6.08</v>
      </c>
      <c r="G72" s="11">
        <v>10.08</v>
      </c>
      <c r="H72" s="11">
        <v>150</v>
      </c>
      <c r="I72" s="11">
        <v>314</v>
      </c>
      <c r="J72" s="11">
        <v>2008</v>
      </c>
    </row>
    <row r="73" spans="1:10" ht="11.25" customHeight="1" x14ac:dyDescent="0.2">
      <c r="B73" s="51" t="s">
        <v>42</v>
      </c>
      <c r="C73" s="51"/>
      <c r="D73" s="41" t="s">
        <v>43</v>
      </c>
      <c r="E73" s="11">
        <v>6.3</v>
      </c>
      <c r="F73" s="11">
        <v>5.4</v>
      </c>
      <c r="G73" s="11">
        <v>35.89</v>
      </c>
      <c r="H73" s="11">
        <v>218.25</v>
      </c>
      <c r="I73" s="11">
        <v>209</v>
      </c>
      <c r="J73" s="11">
        <v>2008</v>
      </c>
    </row>
    <row r="74" spans="1:10" ht="11.25" customHeight="1" x14ac:dyDescent="0.2">
      <c r="B74" s="51" t="s">
        <v>44</v>
      </c>
      <c r="C74" s="51"/>
      <c r="D74" s="41">
        <v>30</v>
      </c>
      <c r="E74" s="11">
        <v>0.48</v>
      </c>
      <c r="F74" s="11">
        <v>1.2</v>
      </c>
      <c r="G74" s="11">
        <v>2.16</v>
      </c>
      <c r="H74" s="11">
        <v>21</v>
      </c>
      <c r="I74" s="11">
        <v>372</v>
      </c>
      <c r="J74" s="11">
        <v>2008</v>
      </c>
    </row>
    <row r="75" spans="1:10" ht="21.75" customHeight="1" x14ac:dyDescent="0.2">
      <c r="B75" s="51" t="s">
        <v>45</v>
      </c>
      <c r="C75" s="51"/>
      <c r="D75" s="41">
        <v>200</v>
      </c>
      <c r="E75" s="11">
        <v>0.22</v>
      </c>
      <c r="F75" s="11">
        <v>0.22</v>
      </c>
      <c r="G75" s="11">
        <v>27.9</v>
      </c>
      <c r="H75" s="11">
        <v>115</v>
      </c>
      <c r="I75" s="11">
        <v>394</v>
      </c>
      <c r="J75" s="11">
        <v>2008</v>
      </c>
    </row>
    <row r="76" spans="1:10" ht="11.25" customHeight="1" x14ac:dyDescent="0.2">
      <c r="B76" s="51" t="s">
        <v>102</v>
      </c>
      <c r="C76" s="51"/>
      <c r="D76" s="41">
        <v>125</v>
      </c>
      <c r="E76" s="11">
        <v>4</v>
      </c>
      <c r="F76" s="11">
        <v>3.1</v>
      </c>
      <c r="G76" s="11">
        <v>13</v>
      </c>
      <c r="H76" s="11">
        <v>100</v>
      </c>
      <c r="I76" s="11" t="s">
        <v>134</v>
      </c>
      <c r="J76" s="11" t="s">
        <v>119</v>
      </c>
    </row>
    <row r="77" spans="1:10" ht="11.25" customHeight="1" x14ac:dyDescent="0.2">
      <c r="B77" s="51" t="s">
        <v>31</v>
      </c>
      <c r="C77" s="51"/>
      <c r="D77" s="41">
        <v>40</v>
      </c>
      <c r="E77" s="11">
        <v>2.9</v>
      </c>
      <c r="F77" s="11">
        <v>1</v>
      </c>
      <c r="G77" s="11">
        <v>19.8</v>
      </c>
      <c r="H77" s="11">
        <v>72</v>
      </c>
      <c r="I77" s="11" t="s">
        <v>135</v>
      </c>
      <c r="J77" s="11" t="s">
        <v>119</v>
      </c>
    </row>
    <row r="78" spans="1:10" ht="11.25" customHeight="1" x14ac:dyDescent="0.2">
      <c r="B78" s="51" t="s">
        <v>17</v>
      </c>
      <c r="C78" s="51"/>
      <c r="D78" s="41">
        <v>40</v>
      </c>
      <c r="E78" s="11">
        <v>1.88</v>
      </c>
      <c r="F78" s="11">
        <v>0.88</v>
      </c>
      <c r="G78" s="11">
        <v>19.899999999999999</v>
      </c>
      <c r="H78" s="11">
        <v>72</v>
      </c>
      <c r="I78" s="11" t="s">
        <v>128</v>
      </c>
      <c r="J78" s="11" t="s">
        <v>119</v>
      </c>
    </row>
    <row r="79" spans="1:10" ht="11.25" customHeight="1" x14ac:dyDescent="0.2">
      <c r="A79" s="47" t="s">
        <v>18</v>
      </c>
      <c r="B79" s="47"/>
      <c r="C79" s="47"/>
      <c r="D79" s="40">
        <f>D70+D72+D74+D75+D76+D77+D78+250+10+5+175+5</f>
        <v>1080</v>
      </c>
      <c r="E79" s="11">
        <f>SUM(E70:E78)</f>
        <v>27.779999999999998</v>
      </c>
      <c r="F79" s="11">
        <f t="shared" ref="F79:H79" si="6">SUM(F70:F78)</f>
        <v>20.080000000000002</v>
      </c>
      <c r="G79" s="11">
        <f t="shared" si="6"/>
        <v>143.13</v>
      </c>
      <c r="H79" s="11">
        <f t="shared" si="6"/>
        <v>873.75</v>
      </c>
      <c r="I79" s="11"/>
      <c r="J79" s="11"/>
    </row>
    <row r="80" spans="1:10" ht="11.25" customHeight="1" x14ac:dyDescent="0.2">
      <c r="A80" s="47" t="s">
        <v>19</v>
      </c>
      <c r="B80" s="47"/>
      <c r="C80" s="47"/>
      <c r="D80" s="40">
        <v>1080</v>
      </c>
      <c r="E80" s="11">
        <f>E79</f>
        <v>27.779999999999998</v>
      </c>
      <c r="F80" s="11">
        <f t="shared" ref="F80:H80" si="7">F79</f>
        <v>20.080000000000002</v>
      </c>
      <c r="G80" s="11">
        <f t="shared" si="7"/>
        <v>143.13</v>
      </c>
      <c r="H80" s="11">
        <f t="shared" si="7"/>
        <v>873.75</v>
      </c>
      <c r="I80" s="11"/>
      <c r="J80" s="11"/>
    </row>
    <row r="81" spans="1:10" ht="11.25" customHeight="1" x14ac:dyDescent="0.2">
      <c r="E81" s="1"/>
      <c r="F81" s="1"/>
      <c r="G81" s="1"/>
      <c r="H81" s="1"/>
      <c r="I81" s="4"/>
    </row>
    <row r="82" spans="1:10" ht="11.25" customHeight="1" x14ac:dyDescent="0.2">
      <c r="A82" s="3" t="s">
        <v>82</v>
      </c>
      <c r="D82" s="4" t="s">
        <v>1</v>
      </c>
      <c r="E82" s="5" t="s">
        <v>2</v>
      </c>
      <c r="G82" s="4" t="s">
        <v>3</v>
      </c>
      <c r="H82" s="5" t="s">
        <v>46</v>
      </c>
    </row>
    <row r="83" spans="1:10" ht="19.5" customHeight="1" x14ac:dyDescent="0.2">
      <c r="A83" s="45" t="s">
        <v>5</v>
      </c>
      <c r="B83" s="45" t="s">
        <v>6</v>
      </c>
      <c r="C83" s="45"/>
      <c r="D83" s="45" t="s">
        <v>7</v>
      </c>
      <c r="E83" s="52" t="s">
        <v>8</v>
      </c>
      <c r="F83" s="52"/>
      <c r="G83" s="52"/>
      <c r="H83" s="45" t="s">
        <v>9</v>
      </c>
      <c r="I83" s="45" t="s">
        <v>83</v>
      </c>
      <c r="J83" s="45" t="s">
        <v>99</v>
      </c>
    </row>
    <row r="84" spans="1:10" ht="21.75" customHeight="1" x14ac:dyDescent="0.2">
      <c r="A84" s="46"/>
      <c r="B84" s="48"/>
      <c r="C84" s="49"/>
      <c r="D84" s="46"/>
      <c r="E84" s="6" t="s">
        <v>10</v>
      </c>
      <c r="F84" s="6" t="s">
        <v>11</v>
      </c>
      <c r="G84" s="6" t="s">
        <v>12</v>
      </c>
      <c r="H84" s="46"/>
      <c r="I84" s="46"/>
      <c r="J84" s="46"/>
    </row>
    <row r="85" spans="1:10" ht="11.25" customHeight="1" x14ac:dyDescent="0.2">
      <c r="A85" s="7" t="s">
        <v>13</v>
      </c>
      <c r="B85" s="50"/>
      <c r="C85" s="50"/>
      <c r="D85" s="8"/>
      <c r="E85" s="8"/>
      <c r="F85" s="8"/>
      <c r="G85" s="8"/>
      <c r="H85" s="8"/>
      <c r="I85" s="9"/>
      <c r="J85" s="9"/>
    </row>
    <row r="86" spans="1:10" ht="11.25" customHeight="1" x14ac:dyDescent="0.2">
      <c r="B86" s="51" t="s">
        <v>47</v>
      </c>
      <c r="C86" s="51"/>
      <c r="D86" s="10">
        <v>100</v>
      </c>
      <c r="E86" s="11">
        <v>2.7</v>
      </c>
      <c r="F86" s="11">
        <v>5.0999999999999996</v>
      </c>
      <c r="G86" s="11">
        <v>2.6</v>
      </c>
      <c r="H86" s="11">
        <v>67</v>
      </c>
      <c r="I86" s="11" t="s">
        <v>136</v>
      </c>
      <c r="J86" s="11" t="s">
        <v>119</v>
      </c>
    </row>
    <row r="87" spans="1:10" ht="21.75" customHeight="1" x14ac:dyDescent="0.2">
      <c r="B87" s="51" t="s">
        <v>14</v>
      </c>
      <c r="C87" s="51"/>
      <c r="D87" s="10" t="s">
        <v>15</v>
      </c>
      <c r="E87" s="11">
        <v>1.45</v>
      </c>
      <c r="F87" s="11">
        <v>1.83</v>
      </c>
      <c r="G87" s="11">
        <v>18.850000000000001</v>
      </c>
      <c r="H87" s="11">
        <v>104.57</v>
      </c>
      <c r="I87" s="11" t="s">
        <v>147</v>
      </c>
      <c r="J87" s="11">
        <v>2008</v>
      </c>
    </row>
    <row r="88" spans="1:10" ht="11.25" customHeight="1" x14ac:dyDescent="0.2">
      <c r="B88" s="51" t="s">
        <v>105</v>
      </c>
      <c r="C88" s="51"/>
      <c r="D88" s="10">
        <v>110</v>
      </c>
      <c r="E88" s="11">
        <v>3.3</v>
      </c>
      <c r="F88" s="11">
        <v>6.76</v>
      </c>
      <c r="G88" s="11">
        <v>6.29</v>
      </c>
      <c r="H88" s="11">
        <v>223.14</v>
      </c>
      <c r="I88" s="11" t="s">
        <v>137</v>
      </c>
      <c r="J88" s="11" t="s">
        <v>119</v>
      </c>
    </row>
    <row r="89" spans="1:10" ht="11.25" customHeight="1" x14ac:dyDescent="0.2">
      <c r="B89" s="51" t="s">
        <v>48</v>
      </c>
      <c r="C89" s="51"/>
      <c r="D89" s="10">
        <v>180</v>
      </c>
      <c r="E89" s="11">
        <v>3.33</v>
      </c>
      <c r="F89" s="11">
        <v>5.67</v>
      </c>
      <c r="G89" s="11">
        <v>29.52</v>
      </c>
      <c r="H89" s="11">
        <v>182.7</v>
      </c>
      <c r="I89" s="11">
        <v>325</v>
      </c>
      <c r="J89" s="11">
        <v>2008</v>
      </c>
    </row>
    <row r="90" spans="1:10" ht="32.25" customHeight="1" x14ac:dyDescent="0.2">
      <c r="B90" s="51" t="s">
        <v>113</v>
      </c>
      <c r="C90" s="51"/>
      <c r="D90" s="10">
        <v>200</v>
      </c>
      <c r="E90" s="11">
        <v>1</v>
      </c>
      <c r="F90" s="11">
        <v>0.2</v>
      </c>
      <c r="G90" s="11">
        <v>19.78</v>
      </c>
      <c r="H90" s="11">
        <v>86</v>
      </c>
      <c r="I90" s="11">
        <v>442</v>
      </c>
      <c r="J90" s="11">
        <v>2008</v>
      </c>
    </row>
    <row r="91" spans="1:10" ht="11.25" customHeight="1" x14ac:dyDescent="0.2">
      <c r="B91" s="51" t="s">
        <v>17</v>
      </c>
      <c r="C91" s="51"/>
      <c r="D91" s="10">
        <v>40</v>
      </c>
      <c r="E91" s="11">
        <v>1.88</v>
      </c>
      <c r="F91" s="11">
        <v>0.88</v>
      </c>
      <c r="G91" s="11">
        <v>19.899999999999999</v>
      </c>
      <c r="H91" s="11">
        <v>72</v>
      </c>
      <c r="I91" s="11" t="s">
        <v>128</v>
      </c>
      <c r="J91" s="11" t="s">
        <v>119</v>
      </c>
    </row>
    <row r="92" spans="1:10" ht="11.25" customHeight="1" x14ac:dyDescent="0.2">
      <c r="B92" s="51" t="s">
        <v>31</v>
      </c>
      <c r="C92" s="51"/>
      <c r="D92" s="10">
        <v>40</v>
      </c>
      <c r="E92" s="11">
        <v>2.9</v>
      </c>
      <c r="F92" s="11">
        <v>1</v>
      </c>
      <c r="G92" s="11">
        <v>19.8</v>
      </c>
      <c r="H92" s="11">
        <v>101.2</v>
      </c>
      <c r="I92" s="11" t="s">
        <v>135</v>
      </c>
      <c r="J92" s="11" t="s">
        <v>119</v>
      </c>
    </row>
    <row r="93" spans="1:10" ht="21.75" customHeight="1" x14ac:dyDescent="0.2">
      <c r="B93" s="51" t="s">
        <v>49</v>
      </c>
      <c r="C93" s="51"/>
      <c r="D93" s="10">
        <v>200</v>
      </c>
      <c r="E93" s="11">
        <v>5.8</v>
      </c>
      <c r="F93" s="11">
        <v>5</v>
      </c>
      <c r="G93" s="11">
        <v>10.1</v>
      </c>
      <c r="H93" s="11">
        <v>113</v>
      </c>
      <c r="I93" s="11" t="s">
        <v>138</v>
      </c>
      <c r="J93" s="11" t="s">
        <v>119</v>
      </c>
    </row>
    <row r="94" spans="1:10" ht="11.25" customHeight="1" x14ac:dyDescent="0.2">
      <c r="A94" s="47" t="s">
        <v>18</v>
      </c>
      <c r="B94" s="47"/>
      <c r="C94" s="47"/>
      <c r="D94" s="39">
        <f>D86+250+35+D88+D89+D90+D91+D92+D93</f>
        <v>1155</v>
      </c>
      <c r="E94" s="11">
        <f>SUM(E86:E93)</f>
        <v>22.36</v>
      </c>
      <c r="F94" s="11">
        <f t="shared" ref="F94:H94" si="8">SUM(F86:F93)</f>
        <v>26.439999999999998</v>
      </c>
      <c r="G94" s="11">
        <f t="shared" si="8"/>
        <v>126.83999999999999</v>
      </c>
      <c r="H94" s="11">
        <f t="shared" si="8"/>
        <v>949.61</v>
      </c>
      <c r="I94" s="11"/>
      <c r="J94" s="11"/>
    </row>
    <row r="95" spans="1:10" ht="11.25" customHeight="1" x14ac:dyDescent="0.2">
      <c r="A95" s="47" t="s">
        <v>19</v>
      </c>
      <c r="B95" s="47"/>
      <c r="C95" s="47"/>
      <c r="D95" s="39">
        <v>1155</v>
      </c>
      <c r="E95" s="11">
        <f>E94</f>
        <v>22.36</v>
      </c>
      <c r="F95" s="11">
        <f t="shared" ref="F95:H95" si="9">F94</f>
        <v>26.439999999999998</v>
      </c>
      <c r="G95" s="11">
        <f t="shared" si="9"/>
        <v>126.83999999999999</v>
      </c>
      <c r="H95" s="11">
        <f t="shared" si="9"/>
        <v>949.61</v>
      </c>
      <c r="I95" s="11"/>
      <c r="J95" s="11"/>
    </row>
    <row r="96" spans="1:10" ht="11.25" customHeight="1" x14ac:dyDescent="0.2">
      <c r="E96" s="1"/>
      <c r="F96" s="1"/>
      <c r="G96" s="1"/>
      <c r="H96" s="1"/>
      <c r="I96" s="4"/>
    </row>
    <row r="97" spans="1:10" ht="11.25" customHeight="1" x14ac:dyDescent="0.2">
      <c r="A97" s="3" t="s">
        <v>82</v>
      </c>
      <c r="D97" s="4" t="s">
        <v>1</v>
      </c>
      <c r="E97" s="5" t="s">
        <v>40</v>
      </c>
      <c r="G97" s="4" t="s">
        <v>3</v>
      </c>
      <c r="H97" s="5" t="s">
        <v>4</v>
      </c>
    </row>
    <row r="98" spans="1:10" ht="19.5" customHeight="1" x14ac:dyDescent="0.2">
      <c r="A98" s="45" t="s">
        <v>5</v>
      </c>
      <c r="B98" s="45" t="s">
        <v>6</v>
      </c>
      <c r="C98" s="45"/>
      <c r="D98" s="45" t="s">
        <v>7</v>
      </c>
      <c r="E98" s="52" t="s">
        <v>8</v>
      </c>
      <c r="F98" s="52"/>
      <c r="G98" s="52"/>
      <c r="H98" s="45" t="s">
        <v>9</v>
      </c>
      <c r="I98" s="45" t="s">
        <v>83</v>
      </c>
      <c r="J98" s="45" t="s">
        <v>99</v>
      </c>
    </row>
    <row r="99" spans="1:10" ht="21.75" customHeight="1" x14ac:dyDescent="0.2">
      <c r="A99" s="46"/>
      <c r="B99" s="48"/>
      <c r="C99" s="49"/>
      <c r="D99" s="46"/>
      <c r="E99" s="6" t="s">
        <v>10</v>
      </c>
      <c r="F99" s="6" t="s">
        <v>11</v>
      </c>
      <c r="G99" s="6" t="s">
        <v>12</v>
      </c>
      <c r="H99" s="46"/>
      <c r="I99" s="46"/>
      <c r="J99" s="46"/>
    </row>
    <row r="100" spans="1:10" ht="11.25" customHeight="1" x14ac:dyDescent="0.2">
      <c r="A100" s="7" t="s">
        <v>13</v>
      </c>
      <c r="B100" s="50"/>
      <c r="C100" s="50"/>
      <c r="D100" s="8"/>
      <c r="E100" s="8"/>
      <c r="F100" s="8"/>
      <c r="G100" s="8"/>
      <c r="H100" s="8"/>
      <c r="I100" s="9"/>
      <c r="J100" s="9"/>
    </row>
    <row r="101" spans="1:10" ht="11.25" customHeight="1" x14ac:dyDescent="0.2">
      <c r="B101" s="51" t="s">
        <v>50</v>
      </c>
      <c r="C101" s="51"/>
      <c r="D101" s="10">
        <v>100</v>
      </c>
      <c r="E101" s="11">
        <v>1.4</v>
      </c>
      <c r="F101" s="11">
        <v>6</v>
      </c>
      <c r="G101" s="11">
        <v>8.25</v>
      </c>
      <c r="H101" s="11">
        <v>92.6</v>
      </c>
      <c r="I101" s="11">
        <v>52</v>
      </c>
      <c r="J101" s="11">
        <v>2008</v>
      </c>
    </row>
    <row r="102" spans="1:10" ht="21.75" customHeight="1" x14ac:dyDescent="0.2">
      <c r="B102" s="51" t="s">
        <v>51</v>
      </c>
      <c r="C102" s="51"/>
      <c r="D102" s="10" t="s">
        <v>52</v>
      </c>
      <c r="E102" s="11">
        <v>7.68</v>
      </c>
      <c r="F102" s="11">
        <v>4.58</v>
      </c>
      <c r="G102" s="11">
        <v>20.18</v>
      </c>
      <c r="H102" s="11">
        <v>185.47</v>
      </c>
      <c r="I102" s="11" t="s">
        <v>149</v>
      </c>
      <c r="J102" s="11">
        <v>2008</v>
      </c>
    </row>
    <row r="103" spans="1:10" ht="14.25" customHeight="1" x14ac:dyDescent="0.2">
      <c r="B103" s="51" t="s">
        <v>112</v>
      </c>
      <c r="C103" s="51"/>
      <c r="D103" s="10">
        <v>100</v>
      </c>
      <c r="E103" s="11">
        <v>17.8</v>
      </c>
      <c r="F103" s="11">
        <v>13.4</v>
      </c>
      <c r="G103" s="11">
        <v>9</v>
      </c>
      <c r="H103" s="11">
        <v>228</v>
      </c>
      <c r="I103" s="11">
        <v>242</v>
      </c>
      <c r="J103" s="11">
        <v>2008</v>
      </c>
    </row>
    <row r="104" spans="1:10" ht="11.25" customHeight="1" x14ac:dyDescent="0.2">
      <c r="B104" s="51" t="s">
        <v>35</v>
      </c>
      <c r="C104" s="51"/>
      <c r="D104" s="10">
        <v>180</v>
      </c>
      <c r="E104" s="11">
        <v>4.46</v>
      </c>
      <c r="F104" s="11">
        <v>7.78</v>
      </c>
      <c r="G104" s="11">
        <v>29.16</v>
      </c>
      <c r="H104" s="11">
        <v>203.04</v>
      </c>
      <c r="I104" s="11">
        <v>335</v>
      </c>
      <c r="J104" s="11">
        <v>2008</v>
      </c>
    </row>
    <row r="105" spans="1:10" ht="33" customHeight="1" x14ac:dyDescent="0.2">
      <c r="B105" s="51" t="s">
        <v>113</v>
      </c>
      <c r="C105" s="51"/>
      <c r="D105" s="10">
        <v>200</v>
      </c>
      <c r="E105" s="11">
        <v>1</v>
      </c>
      <c r="F105" s="11">
        <v>0.2</v>
      </c>
      <c r="G105" s="11">
        <v>17.78</v>
      </c>
      <c r="H105" s="11">
        <v>89</v>
      </c>
      <c r="I105" s="11">
        <v>442</v>
      </c>
      <c r="J105" s="11">
        <v>2008</v>
      </c>
    </row>
    <row r="106" spans="1:10" ht="11.25" customHeight="1" x14ac:dyDescent="0.2">
      <c r="B106" s="51" t="s">
        <v>17</v>
      </c>
      <c r="C106" s="51"/>
      <c r="D106" s="10">
        <v>20</v>
      </c>
      <c r="E106" s="11">
        <v>0.94</v>
      </c>
      <c r="F106" s="11">
        <v>0.44</v>
      </c>
      <c r="G106" s="11">
        <v>9.9499999999999993</v>
      </c>
      <c r="H106" s="11">
        <v>36</v>
      </c>
      <c r="I106" s="11" t="s">
        <v>128</v>
      </c>
      <c r="J106" s="11" t="s">
        <v>119</v>
      </c>
    </row>
    <row r="107" spans="1:10" ht="24" customHeight="1" x14ac:dyDescent="0.2">
      <c r="B107" s="58" t="s">
        <v>124</v>
      </c>
      <c r="C107" s="58"/>
      <c r="D107" s="10">
        <v>100</v>
      </c>
      <c r="E107" s="11">
        <v>0.38</v>
      </c>
      <c r="F107" s="11">
        <v>0.38</v>
      </c>
      <c r="G107" s="11">
        <v>9.77</v>
      </c>
      <c r="H107" s="11">
        <v>47</v>
      </c>
      <c r="I107" s="11">
        <v>338</v>
      </c>
      <c r="J107" s="11">
        <v>2017</v>
      </c>
    </row>
    <row r="108" spans="1:10" ht="11.25" customHeight="1" x14ac:dyDescent="0.2">
      <c r="A108" s="47" t="s">
        <v>18</v>
      </c>
      <c r="B108" s="47"/>
      <c r="C108" s="47"/>
      <c r="D108" s="12">
        <f>D101+250+10+D103+D104+D105+D106+D107</f>
        <v>960</v>
      </c>
      <c r="E108" s="11">
        <f>SUM(E101:E107)</f>
        <v>33.660000000000004</v>
      </c>
      <c r="F108" s="11">
        <f t="shared" ref="F108:H108" si="10">SUM(F101:F107)</f>
        <v>32.78</v>
      </c>
      <c r="G108" s="11">
        <f t="shared" si="10"/>
        <v>104.09</v>
      </c>
      <c r="H108" s="11">
        <f t="shared" si="10"/>
        <v>881.11</v>
      </c>
      <c r="I108" s="11"/>
      <c r="J108" s="11"/>
    </row>
    <row r="109" spans="1:10" ht="11.25" customHeight="1" x14ac:dyDescent="0.2">
      <c r="A109" s="47" t="s">
        <v>19</v>
      </c>
      <c r="B109" s="47"/>
      <c r="C109" s="47"/>
      <c r="D109" s="12">
        <v>960</v>
      </c>
      <c r="E109" s="11">
        <f>E108</f>
        <v>33.660000000000004</v>
      </c>
      <c r="F109" s="11">
        <f t="shared" ref="F109:H109" si="11">F108</f>
        <v>32.78</v>
      </c>
      <c r="G109" s="11">
        <f t="shared" si="11"/>
        <v>104.09</v>
      </c>
      <c r="H109" s="11">
        <f t="shared" si="11"/>
        <v>881.11</v>
      </c>
      <c r="I109" s="11"/>
      <c r="J109" s="11"/>
    </row>
    <row r="110" spans="1:10" ht="11.25" customHeight="1" x14ac:dyDescent="0.2">
      <c r="E110" s="1"/>
      <c r="F110" s="1"/>
      <c r="G110" s="1"/>
      <c r="H110" s="1"/>
      <c r="I110" s="4"/>
    </row>
    <row r="111" spans="1:10" ht="11.25" customHeight="1" x14ac:dyDescent="0.2">
      <c r="A111" s="3" t="s">
        <v>82</v>
      </c>
      <c r="D111" s="4" t="s">
        <v>1</v>
      </c>
      <c r="E111" s="5" t="s">
        <v>40</v>
      </c>
      <c r="G111" s="4" t="s">
        <v>3</v>
      </c>
      <c r="H111" s="5" t="s">
        <v>20</v>
      </c>
    </row>
    <row r="112" spans="1:10" ht="19.5" customHeight="1" x14ac:dyDescent="0.2">
      <c r="A112" s="45" t="s">
        <v>5</v>
      </c>
      <c r="B112" s="45" t="s">
        <v>6</v>
      </c>
      <c r="C112" s="45"/>
      <c r="D112" s="45" t="s">
        <v>7</v>
      </c>
      <c r="E112" s="52" t="s">
        <v>8</v>
      </c>
      <c r="F112" s="52"/>
      <c r="G112" s="52"/>
      <c r="H112" s="45" t="s">
        <v>9</v>
      </c>
      <c r="I112" s="45" t="s">
        <v>83</v>
      </c>
      <c r="J112" s="45" t="s">
        <v>99</v>
      </c>
    </row>
    <row r="113" spans="1:10" ht="21.75" customHeight="1" x14ac:dyDescent="0.2">
      <c r="A113" s="46"/>
      <c r="B113" s="48"/>
      <c r="C113" s="49"/>
      <c r="D113" s="46"/>
      <c r="E113" s="6" t="s">
        <v>10</v>
      </c>
      <c r="F113" s="6" t="s">
        <v>11</v>
      </c>
      <c r="G113" s="6" t="s">
        <v>12</v>
      </c>
      <c r="H113" s="46"/>
      <c r="I113" s="46"/>
      <c r="J113" s="46"/>
    </row>
    <row r="114" spans="1:10" ht="11.25" customHeight="1" x14ac:dyDescent="0.2">
      <c r="A114" s="7" t="s">
        <v>13</v>
      </c>
      <c r="B114" s="50"/>
      <c r="C114" s="50"/>
      <c r="D114" s="8"/>
      <c r="E114" s="8"/>
      <c r="F114" s="8"/>
      <c r="G114" s="8"/>
      <c r="H114" s="8"/>
      <c r="I114" s="9"/>
      <c r="J114" s="9"/>
    </row>
    <row r="115" spans="1:10" ht="11.25" customHeight="1" x14ac:dyDescent="0.2">
      <c r="B115" s="51" t="s">
        <v>37</v>
      </c>
      <c r="C115" s="51"/>
      <c r="D115" s="10">
        <v>100</v>
      </c>
      <c r="E115" s="11">
        <v>1.1000000000000001</v>
      </c>
      <c r="F115" s="11">
        <v>0.2</v>
      </c>
      <c r="G115" s="11">
        <v>3.8</v>
      </c>
      <c r="H115" s="11">
        <v>22</v>
      </c>
      <c r="I115" s="11">
        <v>70</v>
      </c>
      <c r="J115" s="11">
        <v>2017</v>
      </c>
    </row>
    <row r="116" spans="1:10" ht="21.75" customHeight="1" x14ac:dyDescent="0.2">
      <c r="B116" s="51" t="s">
        <v>114</v>
      </c>
      <c r="C116" s="51"/>
      <c r="D116" s="10" t="s">
        <v>23</v>
      </c>
      <c r="E116" s="11">
        <v>3.14</v>
      </c>
      <c r="F116" s="11">
        <v>5.59</v>
      </c>
      <c r="G116" s="11">
        <v>7.26</v>
      </c>
      <c r="H116" s="11">
        <v>92.19</v>
      </c>
      <c r="I116" s="11">
        <v>88</v>
      </c>
      <c r="J116" s="11">
        <v>2008</v>
      </c>
    </row>
    <row r="117" spans="1:10" ht="11.25" customHeight="1" x14ac:dyDescent="0.2">
      <c r="B117" s="51" t="s">
        <v>53</v>
      </c>
      <c r="C117" s="51"/>
      <c r="D117" s="10" t="s">
        <v>54</v>
      </c>
      <c r="E117" s="11">
        <v>15.86</v>
      </c>
      <c r="F117" s="11">
        <v>12</v>
      </c>
      <c r="G117" s="11">
        <v>9.7100000000000009</v>
      </c>
      <c r="H117" s="11">
        <v>211</v>
      </c>
      <c r="I117" s="11" t="s">
        <v>139</v>
      </c>
      <c r="J117" s="11" t="s">
        <v>119</v>
      </c>
    </row>
    <row r="118" spans="1:10" ht="11.25" customHeight="1" x14ac:dyDescent="0.2">
      <c r="B118" s="51" t="s">
        <v>122</v>
      </c>
      <c r="C118" s="51"/>
      <c r="D118" s="10">
        <v>180</v>
      </c>
      <c r="E118" s="11">
        <v>4.05</v>
      </c>
      <c r="F118" s="11">
        <v>10.51</v>
      </c>
      <c r="G118" s="11">
        <v>39.049999999999997</v>
      </c>
      <c r="H118" s="11">
        <v>267</v>
      </c>
      <c r="I118" s="11" t="s">
        <v>131</v>
      </c>
      <c r="J118" s="11" t="s">
        <v>119</v>
      </c>
    </row>
    <row r="119" spans="1:10" ht="16.5" customHeight="1" x14ac:dyDescent="0.2">
      <c r="B119" s="51" t="s">
        <v>109</v>
      </c>
      <c r="C119" s="51"/>
      <c r="D119" s="10">
        <v>200</v>
      </c>
      <c r="E119" s="11">
        <v>0.5</v>
      </c>
      <c r="F119" s="11">
        <v>0.1</v>
      </c>
      <c r="G119" s="11">
        <v>9.9</v>
      </c>
      <c r="H119" s="11">
        <v>43</v>
      </c>
      <c r="I119" s="11" t="s">
        <v>140</v>
      </c>
      <c r="J119" s="11" t="s">
        <v>119</v>
      </c>
    </row>
    <row r="120" spans="1:10" ht="21.75" customHeight="1" x14ac:dyDescent="0.2">
      <c r="B120" s="51" t="s">
        <v>16</v>
      </c>
      <c r="C120" s="51"/>
      <c r="D120" s="10">
        <v>200</v>
      </c>
      <c r="E120" s="11">
        <v>0.6</v>
      </c>
      <c r="F120" s="11">
        <v>0.1</v>
      </c>
      <c r="G120" s="11">
        <v>31.7</v>
      </c>
      <c r="H120" s="11">
        <v>131</v>
      </c>
      <c r="I120" s="11">
        <v>402</v>
      </c>
      <c r="J120" s="11">
        <v>2008</v>
      </c>
    </row>
    <row r="121" spans="1:10" ht="11.25" customHeight="1" x14ac:dyDescent="0.2">
      <c r="B121" s="51" t="s">
        <v>17</v>
      </c>
      <c r="C121" s="51"/>
      <c r="D121" s="10">
        <v>40</v>
      </c>
      <c r="E121" s="11">
        <v>1.88</v>
      </c>
      <c r="F121" s="11">
        <v>0.88</v>
      </c>
      <c r="G121" s="11">
        <v>19.899999999999999</v>
      </c>
      <c r="H121" s="11">
        <v>72</v>
      </c>
      <c r="I121" s="11" t="s">
        <v>128</v>
      </c>
      <c r="J121" s="11" t="s">
        <v>119</v>
      </c>
    </row>
    <row r="122" spans="1:10" ht="11.25" customHeight="1" x14ac:dyDescent="0.2">
      <c r="B122" s="51" t="s">
        <v>55</v>
      </c>
      <c r="C122" s="51"/>
      <c r="D122" s="10">
        <v>35</v>
      </c>
      <c r="E122" s="11">
        <v>0.28000000000000003</v>
      </c>
      <c r="F122" s="11">
        <v>0.04</v>
      </c>
      <c r="G122" s="11">
        <v>27.93</v>
      </c>
      <c r="H122" s="11">
        <v>114.1</v>
      </c>
      <c r="I122" s="11" t="s">
        <v>141</v>
      </c>
      <c r="J122" s="11" t="s">
        <v>119</v>
      </c>
    </row>
    <row r="123" spans="1:10" ht="11.25" customHeight="1" x14ac:dyDescent="0.2">
      <c r="A123" s="47" t="s">
        <v>18</v>
      </c>
      <c r="B123" s="47"/>
      <c r="C123" s="47"/>
      <c r="D123" s="39">
        <f>D115+255+105+D118+D119+D120+D121+D122</f>
        <v>1115</v>
      </c>
      <c r="E123" s="11">
        <f>SUM(E115:E122)</f>
        <v>27.410000000000004</v>
      </c>
      <c r="F123" s="11">
        <f t="shared" ref="F123:H123" si="12">SUM(F115:F122)</f>
        <v>29.419999999999998</v>
      </c>
      <c r="G123" s="11">
        <f t="shared" si="12"/>
        <v>149.25</v>
      </c>
      <c r="H123" s="11">
        <f t="shared" si="12"/>
        <v>952.29000000000008</v>
      </c>
      <c r="I123" s="11"/>
      <c r="J123" s="11"/>
    </row>
    <row r="124" spans="1:10" ht="11.25" customHeight="1" x14ac:dyDescent="0.2">
      <c r="A124" s="47" t="s">
        <v>19</v>
      </c>
      <c r="B124" s="47"/>
      <c r="C124" s="47"/>
      <c r="D124" s="39">
        <v>1115</v>
      </c>
      <c r="E124" s="11">
        <f>E123</f>
        <v>27.410000000000004</v>
      </c>
      <c r="F124" s="11">
        <f t="shared" ref="F124:H124" si="13">F123</f>
        <v>29.419999999999998</v>
      </c>
      <c r="G124" s="11">
        <f t="shared" si="13"/>
        <v>149.25</v>
      </c>
      <c r="H124" s="11">
        <f t="shared" si="13"/>
        <v>952.29000000000008</v>
      </c>
      <c r="I124" s="11"/>
      <c r="J124" s="11"/>
    </row>
    <row r="125" spans="1:10" ht="11.25" customHeight="1" x14ac:dyDescent="0.2">
      <c r="E125" s="1"/>
      <c r="F125" s="1"/>
      <c r="G125" s="1"/>
      <c r="H125" s="1"/>
      <c r="I125" s="4"/>
    </row>
    <row r="126" spans="1:10" ht="11.25" customHeight="1" x14ac:dyDescent="0.2">
      <c r="A126" s="3" t="s">
        <v>82</v>
      </c>
      <c r="D126" s="4" t="s">
        <v>1</v>
      </c>
      <c r="E126" s="5" t="s">
        <v>40</v>
      </c>
      <c r="G126" s="4" t="s">
        <v>3</v>
      </c>
      <c r="H126" s="5" t="s">
        <v>27</v>
      </c>
    </row>
    <row r="127" spans="1:10" ht="19.5" customHeight="1" x14ac:dyDescent="0.2">
      <c r="A127" s="45" t="s">
        <v>5</v>
      </c>
      <c r="B127" s="45" t="s">
        <v>6</v>
      </c>
      <c r="C127" s="45"/>
      <c r="D127" s="45" t="s">
        <v>7</v>
      </c>
      <c r="E127" s="52" t="s">
        <v>8</v>
      </c>
      <c r="F127" s="52"/>
      <c r="G127" s="52"/>
      <c r="H127" s="45" t="s">
        <v>9</v>
      </c>
      <c r="I127" s="45" t="s">
        <v>83</v>
      </c>
      <c r="J127" s="45" t="s">
        <v>99</v>
      </c>
    </row>
    <row r="128" spans="1:10" ht="21.75" customHeight="1" x14ac:dyDescent="0.2">
      <c r="A128" s="46"/>
      <c r="B128" s="48"/>
      <c r="C128" s="49"/>
      <c r="D128" s="46"/>
      <c r="E128" s="6" t="s">
        <v>10</v>
      </c>
      <c r="F128" s="6" t="s">
        <v>11</v>
      </c>
      <c r="G128" s="6" t="s">
        <v>12</v>
      </c>
      <c r="H128" s="46"/>
      <c r="I128" s="46"/>
      <c r="J128" s="46"/>
    </row>
    <row r="129" spans="1:10" ht="11.25" customHeight="1" x14ac:dyDescent="0.2">
      <c r="A129" s="7" t="s">
        <v>13</v>
      </c>
      <c r="B129" s="50"/>
      <c r="C129" s="50"/>
      <c r="D129" s="8"/>
      <c r="E129" s="8"/>
      <c r="F129" s="8"/>
      <c r="G129" s="8"/>
      <c r="H129" s="8"/>
      <c r="I129" s="9"/>
      <c r="J129" s="9"/>
    </row>
    <row r="130" spans="1:10" ht="11.25" customHeight="1" x14ac:dyDescent="0.2">
      <c r="B130" s="51" t="s">
        <v>28</v>
      </c>
      <c r="C130" s="51"/>
      <c r="D130" s="10">
        <v>100</v>
      </c>
      <c r="E130" s="11">
        <v>0.83</v>
      </c>
      <c r="F130" s="11">
        <v>0.2</v>
      </c>
      <c r="G130" s="11">
        <v>2.67</v>
      </c>
      <c r="H130" s="11">
        <v>18</v>
      </c>
      <c r="I130" s="11">
        <v>71</v>
      </c>
      <c r="J130" s="11">
        <v>2017</v>
      </c>
    </row>
    <row r="131" spans="1:10" ht="11.25" customHeight="1" x14ac:dyDescent="0.2">
      <c r="B131" s="51" t="s">
        <v>115</v>
      </c>
      <c r="C131" s="51"/>
      <c r="D131" s="10" t="s">
        <v>23</v>
      </c>
      <c r="E131" s="11">
        <v>3</v>
      </c>
      <c r="F131" s="11">
        <v>5.6</v>
      </c>
      <c r="G131" s="11">
        <v>9.3000000000000007</v>
      </c>
      <c r="H131" s="11">
        <v>100</v>
      </c>
      <c r="I131" s="11">
        <v>75</v>
      </c>
      <c r="J131" s="11">
        <v>2008</v>
      </c>
    </row>
    <row r="132" spans="1:10" ht="11.25" customHeight="1" x14ac:dyDescent="0.2">
      <c r="B132" s="51" t="s">
        <v>72</v>
      </c>
      <c r="C132" s="51"/>
      <c r="D132" s="10">
        <v>100</v>
      </c>
      <c r="E132" s="11">
        <v>7.27</v>
      </c>
      <c r="F132" s="11">
        <v>9.64</v>
      </c>
      <c r="G132" s="11">
        <v>13.46</v>
      </c>
      <c r="H132" s="11">
        <v>200.6</v>
      </c>
      <c r="I132" s="11" t="s">
        <v>142</v>
      </c>
      <c r="J132" s="11" t="s">
        <v>119</v>
      </c>
    </row>
    <row r="133" spans="1:10" ht="11.25" customHeight="1" x14ac:dyDescent="0.2">
      <c r="B133" s="51" t="s">
        <v>116</v>
      </c>
      <c r="C133" s="51"/>
      <c r="D133" s="10">
        <v>180</v>
      </c>
      <c r="E133" s="11">
        <v>2.7</v>
      </c>
      <c r="F133" s="11">
        <v>5.22</v>
      </c>
      <c r="G133" s="11">
        <v>16.920000000000002</v>
      </c>
      <c r="H133" s="11">
        <v>124.92</v>
      </c>
      <c r="I133" s="11">
        <v>125</v>
      </c>
      <c r="J133" s="11">
        <v>2008</v>
      </c>
    </row>
    <row r="134" spans="1:10" ht="11.25" customHeight="1" x14ac:dyDescent="0.2">
      <c r="B134" s="51" t="s">
        <v>44</v>
      </c>
      <c r="C134" s="51"/>
      <c r="D134" s="10">
        <v>20</v>
      </c>
      <c r="E134" s="11">
        <v>0.32</v>
      </c>
      <c r="F134" s="11">
        <v>0.8</v>
      </c>
      <c r="G134" s="11">
        <v>1.44</v>
      </c>
      <c r="H134" s="11">
        <v>14</v>
      </c>
      <c r="I134" s="11">
        <v>372</v>
      </c>
      <c r="J134" s="11">
        <v>2008</v>
      </c>
    </row>
    <row r="135" spans="1:10" ht="11.25" customHeight="1" x14ac:dyDescent="0.2">
      <c r="B135" s="51" t="s">
        <v>103</v>
      </c>
      <c r="C135" s="51"/>
      <c r="D135" s="10">
        <v>200</v>
      </c>
      <c r="E135" s="11">
        <v>0.11</v>
      </c>
      <c r="F135" s="11">
        <v>0.11</v>
      </c>
      <c r="G135" s="11">
        <v>27.9</v>
      </c>
      <c r="H135" s="11">
        <v>113</v>
      </c>
      <c r="I135" s="11">
        <v>406</v>
      </c>
      <c r="J135" s="11">
        <v>2008</v>
      </c>
    </row>
    <row r="136" spans="1:10" ht="11.25" customHeight="1" x14ac:dyDescent="0.2">
      <c r="B136" s="37" t="s">
        <v>104</v>
      </c>
      <c r="C136" s="37"/>
      <c r="D136" s="10">
        <v>20</v>
      </c>
      <c r="E136" s="11">
        <v>0.8</v>
      </c>
      <c r="F136" s="11">
        <v>5.4</v>
      </c>
      <c r="G136" s="11">
        <v>12.4</v>
      </c>
      <c r="H136" s="11">
        <v>102</v>
      </c>
      <c r="I136" s="11" t="s">
        <v>143</v>
      </c>
      <c r="J136" s="11" t="s">
        <v>119</v>
      </c>
    </row>
    <row r="137" spans="1:10" ht="11.25" customHeight="1" x14ac:dyDescent="0.2">
      <c r="B137" s="51" t="s">
        <v>102</v>
      </c>
      <c r="C137" s="51"/>
      <c r="D137" s="10">
        <v>125</v>
      </c>
      <c r="E137" s="11">
        <v>4</v>
      </c>
      <c r="F137" s="11">
        <v>3.1</v>
      </c>
      <c r="G137" s="11">
        <v>13</v>
      </c>
      <c r="H137" s="11">
        <v>100</v>
      </c>
      <c r="I137" s="11" t="s">
        <v>127</v>
      </c>
      <c r="J137" s="11" t="s">
        <v>119</v>
      </c>
    </row>
    <row r="138" spans="1:10" ht="11.25" customHeight="1" x14ac:dyDescent="0.2">
      <c r="B138" s="51" t="s">
        <v>17</v>
      </c>
      <c r="C138" s="51"/>
      <c r="D138" s="10">
        <v>40</v>
      </c>
      <c r="E138" s="11">
        <v>1.88</v>
      </c>
      <c r="F138" s="11">
        <v>0.88</v>
      </c>
      <c r="G138" s="11">
        <v>19.899999999999999</v>
      </c>
      <c r="H138" s="11">
        <v>72</v>
      </c>
      <c r="I138" s="11" t="s">
        <v>118</v>
      </c>
      <c r="J138" s="11" t="s">
        <v>119</v>
      </c>
    </row>
    <row r="139" spans="1:10" ht="11.25" customHeight="1" x14ac:dyDescent="0.2">
      <c r="A139" s="47" t="s">
        <v>18</v>
      </c>
      <c r="B139" s="47"/>
      <c r="C139" s="47"/>
      <c r="D139" s="39">
        <f>D130+255+D132+D133+D134+D135+D136+D137+D138</f>
        <v>1040</v>
      </c>
      <c r="E139" s="11">
        <f>SUM(E130:E138)</f>
        <v>20.91</v>
      </c>
      <c r="F139" s="11">
        <f t="shared" ref="F139:H139" si="14">SUM(F130:F138)</f>
        <v>30.95</v>
      </c>
      <c r="G139" s="11">
        <f t="shared" si="14"/>
        <v>116.99000000000001</v>
      </c>
      <c r="H139" s="11">
        <f t="shared" si="14"/>
        <v>844.52</v>
      </c>
      <c r="I139" s="11"/>
      <c r="J139" s="11"/>
    </row>
    <row r="140" spans="1:10" ht="11.25" customHeight="1" x14ac:dyDescent="0.2">
      <c r="A140" s="47" t="s">
        <v>19</v>
      </c>
      <c r="B140" s="47"/>
      <c r="C140" s="47"/>
      <c r="D140" s="39">
        <v>1040</v>
      </c>
      <c r="E140" s="11">
        <f>E139</f>
        <v>20.91</v>
      </c>
      <c r="F140" s="11">
        <f t="shared" ref="F140:H140" si="15">F139</f>
        <v>30.95</v>
      </c>
      <c r="G140" s="11">
        <f t="shared" si="15"/>
        <v>116.99000000000001</v>
      </c>
      <c r="H140" s="11">
        <f t="shared" si="15"/>
        <v>844.52</v>
      </c>
      <c r="I140" s="11"/>
      <c r="J140" s="11"/>
    </row>
    <row r="141" spans="1:10" ht="11.25" customHeight="1" x14ac:dyDescent="0.2">
      <c r="E141" s="1"/>
      <c r="F141" s="1"/>
      <c r="G141" s="1"/>
      <c r="H141" s="1"/>
      <c r="I141" s="4"/>
    </row>
    <row r="142" spans="1:10" ht="11.25" customHeight="1" x14ac:dyDescent="0.2">
      <c r="A142" s="3" t="s">
        <v>82</v>
      </c>
      <c r="D142" s="4" t="s">
        <v>1</v>
      </c>
      <c r="E142" s="5" t="s">
        <v>40</v>
      </c>
      <c r="G142" s="4" t="s">
        <v>3</v>
      </c>
      <c r="H142" s="5" t="s">
        <v>32</v>
      </c>
    </row>
    <row r="143" spans="1:10" ht="19.5" customHeight="1" x14ac:dyDescent="0.2">
      <c r="A143" s="45" t="s">
        <v>5</v>
      </c>
      <c r="B143" s="45" t="s">
        <v>6</v>
      </c>
      <c r="C143" s="45"/>
      <c r="D143" s="45" t="s">
        <v>7</v>
      </c>
      <c r="E143" s="52" t="s">
        <v>8</v>
      </c>
      <c r="F143" s="52"/>
      <c r="G143" s="52"/>
      <c r="H143" s="45" t="s">
        <v>9</v>
      </c>
      <c r="I143" s="45" t="s">
        <v>83</v>
      </c>
      <c r="J143" s="45" t="s">
        <v>99</v>
      </c>
    </row>
    <row r="144" spans="1:10" ht="21.75" customHeight="1" x14ac:dyDescent="0.2">
      <c r="A144" s="46"/>
      <c r="B144" s="48"/>
      <c r="C144" s="49"/>
      <c r="D144" s="46"/>
      <c r="E144" s="6" t="s">
        <v>10</v>
      </c>
      <c r="F144" s="6" t="s">
        <v>11</v>
      </c>
      <c r="G144" s="6" t="s">
        <v>12</v>
      </c>
      <c r="H144" s="46"/>
      <c r="I144" s="46"/>
      <c r="J144" s="46"/>
    </row>
    <row r="145" spans="1:10" ht="11.25" customHeight="1" x14ac:dyDescent="0.2">
      <c r="A145" s="7" t="s">
        <v>13</v>
      </c>
      <c r="B145" s="50"/>
      <c r="C145" s="50"/>
      <c r="D145" s="8"/>
      <c r="E145" s="8"/>
      <c r="F145" s="8"/>
      <c r="G145" s="8"/>
      <c r="H145" s="8"/>
      <c r="I145" s="9"/>
      <c r="J145" s="9"/>
    </row>
    <row r="146" spans="1:10" ht="11.25" customHeight="1" x14ac:dyDescent="0.2">
      <c r="B146" s="51" t="s">
        <v>56</v>
      </c>
      <c r="C146" s="51"/>
      <c r="D146" s="10">
        <v>100</v>
      </c>
      <c r="E146" s="11">
        <v>0.7</v>
      </c>
      <c r="F146" s="11">
        <v>0.1</v>
      </c>
      <c r="G146" s="11">
        <v>1.9</v>
      </c>
      <c r="H146" s="11">
        <v>12</v>
      </c>
      <c r="I146" s="11">
        <v>71</v>
      </c>
      <c r="J146" s="11">
        <v>2017</v>
      </c>
    </row>
    <row r="147" spans="1:10" ht="21.75" customHeight="1" x14ac:dyDescent="0.2">
      <c r="B147" s="51" t="s">
        <v>57</v>
      </c>
      <c r="C147" s="51"/>
      <c r="D147" s="10" t="s">
        <v>15</v>
      </c>
      <c r="E147" s="11">
        <v>1.61</v>
      </c>
      <c r="F147" s="11">
        <v>2.92</v>
      </c>
      <c r="G147" s="11">
        <v>20.69</v>
      </c>
      <c r="H147" s="11">
        <v>114.83</v>
      </c>
      <c r="I147" s="11" t="s">
        <v>117</v>
      </c>
      <c r="J147" s="11">
        <v>2008</v>
      </c>
    </row>
    <row r="148" spans="1:10" ht="11.25" customHeight="1" x14ac:dyDescent="0.2">
      <c r="B148" s="51" t="s">
        <v>58</v>
      </c>
      <c r="C148" s="51"/>
      <c r="D148" s="10">
        <v>250</v>
      </c>
      <c r="E148" s="11">
        <v>16.600000000000001</v>
      </c>
      <c r="F148" s="11">
        <v>15.7</v>
      </c>
      <c r="G148" s="11">
        <v>32.6</v>
      </c>
      <c r="H148" s="11">
        <v>351</v>
      </c>
      <c r="I148" s="11">
        <v>299</v>
      </c>
      <c r="J148" s="11">
        <v>2008</v>
      </c>
    </row>
    <row r="149" spans="1:10" ht="35.25" customHeight="1" x14ac:dyDescent="0.2">
      <c r="B149" s="51" t="s">
        <v>113</v>
      </c>
      <c r="C149" s="51"/>
      <c r="D149" s="10">
        <v>200</v>
      </c>
      <c r="E149" s="11">
        <v>1</v>
      </c>
      <c r="F149" s="11">
        <v>0.2</v>
      </c>
      <c r="G149" s="11">
        <v>17.78</v>
      </c>
      <c r="H149" s="11">
        <v>89</v>
      </c>
      <c r="I149" s="11">
        <v>442</v>
      </c>
      <c r="J149" s="11">
        <v>2008</v>
      </c>
    </row>
    <row r="150" spans="1:10" ht="12.75" customHeight="1" x14ac:dyDescent="0.2">
      <c r="B150" s="51" t="s">
        <v>31</v>
      </c>
      <c r="C150" s="51"/>
      <c r="D150" s="10">
        <v>40</v>
      </c>
      <c r="E150" s="11">
        <v>2.9</v>
      </c>
      <c r="F150" s="11">
        <v>1</v>
      </c>
      <c r="G150" s="11">
        <v>19.8</v>
      </c>
      <c r="H150" s="11">
        <v>101.2</v>
      </c>
      <c r="I150" s="11" t="s">
        <v>133</v>
      </c>
      <c r="J150" s="11" t="s">
        <v>119</v>
      </c>
    </row>
    <row r="151" spans="1:10" ht="11.25" customHeight="1" x14ac:dyDescent="0.2">
      <c r="B151" s="51" t="s">
        <v>17</v>
      </c>
      <c r="C151" s="51"/>
      <c r="D151" s="10">
        <v>40</v>
      </c>
      <c r="E151" s="11">
        <v>1.88</v>
      </c>
      <c r="F151" s="11">
        <v>0.88</v>
      </c>
      <c r="G151" s="11">
        <v>19.899999999999999</v>
      </c>
      <c r="H151" s="11">
        <v>72</v>
      </c>
      <c r="I151" s="11" t="s">
        <v>128</v>
      </c>
      <c r="J151" s="11" t="s">
        <v>119</v>
      </c>
    </row>
    <row r="152" spans="1:10" ht="24" customHeight="1" x14ac:dyDescent="0.2">
      <c r="B152" s="58" t="s">
        <v>125</v>
      </c>
      <c r="C152" s="58"/>
      <c r="D152" s="10">
        <v>130</v>
      </c>
      <c r="E152" s="11">
        <v>1</v>
      </c>
      <c r="F152" s="11">
        <v>0.3</v>
      </c>
      <c r="G152" s="11">
        <v>9.8000000000000007</v>
      </c>
      <c r="H152" s="11">
        <v>49.4</v>
      </c>
      <c r="I152" s="11">
        <v>338</v>
      </c>
      <c r="J152" s="11">
        <v>2017</v>
      </c>
    </row>
    <row r="153" spans="1:10" ht="15" customHeight="1" x14ac:dyDescent="0.2">
      <c r="B153" s="51" t="s">
        <v>30</v>
      </c>
      <c r="C153" s="51"/>
      <c r="D153" s="10">
        <v>125</v>
      </c>
      <c r="E153" s="11">
        <v>5</v>
      </c>
      <c r="F153" s="11">
        <v>3.88</v>
      </c>
      <c r="G153" s="11">
        <v>17.13</v>
      </c>
      <c r="H153" s="11">
        <v>125</v>
      </c>
      <c r="I153" s="11" t="s">
        <v>144</v>
      </c>
      <c r="J153" s="11" t="s">
        <v>119</v>
      </c>
    </row>
    <row r="154" spans="1:10" ht="11.25" customHeight="1" x14ac:dyDescent="0.2">
      <c r="A154" s="47" t="s">
        <v>18</v>
      </c>
      <c r="B154" s="47"/>
      <c r="C154" s="47"/>
      <c r="D154" s="39">
        <f>D146+250+35+D148+D149+D150+D151+D152+D153</f>
        <v>1170</v>
      </c>
      <c r="E154" s="11">
        <f>SUM(E146:E153)</f>
        <v>30.689999999999998</v>
      </c>
      <c r="F154" s="11">
        <f t="shared" ref="F154:H154" si="16">SUM(F146:F153)</f>
        <v>24.979999999999997</v>
      </c>
      <c r="G154" s="11">
        <f t="shared" si="16"/>
        <v>139.6</v>
      </c>
      <c r="H154" s="11">
        <f t="shared" si="16"/>
        <v>914.43</v>
      </c>
      <c r="I154" s="11"/>
      <c r="J154" s="11"/>
    </row>
    <row r="155" spans="1:10" ht="11.25" customHeight="1" x14ac:dyDescent="0.2">
      <c r="A155" s="47" t="s">
        <v>19</v>
      </c>
      <c r="B155" s="47"/>
      <c r="C155" s="47"/>
      <c r="D155" s="39">
        <v>1170</v>
      </c>
      <c r="E155" s="11">
        <f>E154</f>
        <v>30.689999999999998</v>
      </c>
      <c r="F155" s="11">
        <f t="shared" ref="F155:H155" si="17">F154</f>
        <v>24.979999999999997</v>
      </c>
      <c r="G155" s="11">
        <f t="shared" si="17"/>
        <v>139.6</v>
      </c>
      <c r="H155" s="11">
        <f t="shared" si="17"/>
        <v>914.43</v>
      </c>
      <c r="I155" s="11"/>
      <c r="J155" s="11"/>
    </row>
    <row r="156" spans="1:10" ht="11.25" customHeight="1" x14ac:dyDescent="0.2">
      <c r="E156" s="1"/>
      <c r="F156" s="1"/>
      <c r="G156" s="1"/>
      <c r="H156" s="1"/>
      <c r="I156" s="4"/>
    </row>
    <row r="157" spans="1:10" ht="11.25" customHeight="1" x14ac:dyDescent="0.2">
      <c r="A157" s="3" t="s">
        <v>82</v>
      </c>
      <c r="D157" s="4" t="s">
        <v>1</v>
      </c>
      <c r="E157" s="5" t="s">
        <v>40</v>
      </c>
      <c r="G157" s="4" t="s">
        <v>3</v>
      </c>
      <c r="H157" s="5" t="s">
        <v>36</v>
      </c>
    </row>
    <row r="158" spans="1:10" ht="19.5" customHeight="1" x14ac:dyDescent="0.2">
      <c r="A158" s="45" t="s">
        <v>5</v>
      </c>
      <c r="B158" s="45" t="s">
        <v>6</v>
      </c>
      <c r="C158" s="45"/>
      <c r="D158" s="45" t="s">
        <v>7</v>
      </c>
      <c r="E158" s="52" t="s">
        <v>8</v>
      </c>
      <c r="F158" s="52"/>
      <c r="G158" s="52"/>
      <c r="H158" s="45" t="s">
        <v>9</v>
      </c>
      <c r="I158" s="45" t="s">
        <v>83</v>
      </c>
      <c r="J158" s="45" t="s">
        <v>99</v>
      </c>
    </row>
    <row r="159" spans="1:10" ht="21.75" customHeight="1" x14ac:dyDescent="0.2">
      <c r="A159" s="46"/>
      <c r="B159" s="48"/>
      <c r="C159" s="49"/>
      <c r="D159" s="46"/>
      <c r="E159" s="6" t="s">
        <v>10</v>
      </c>
      <c r="F159" s="6" t="s">
        <v>11</v>
      </c>
      <c r="G159" s="6" t="s">
        <v>12</v>
      </c>
      <c r="H159" s="46"/>
      <c r="I159" s="46"/>
      <c r="J159" s="46"/>
    </row>
    <row r="160" spans="1:10" ht="11.25" customHeight="1" x14ac:dyDescent="0.2">
      <c r="A160" s="7" t="s">
        <v>13</v>
      </c>
      <c r="B160" s="50"/>
      <c r="C160" s="50"/>
      <c r="D160" s="8"/>
      <c r="E160" s="8"/>
      <c r="F160" s="8"/>
      <c r="G160" s="8"/>
      <c r="H160" s="8"/>
      <c r="I160" s="9"/>
      <c r="J160" s="9"/>
    </row>
    <row r="161" spans="1:10" ht="21.75" customHeight="1" x14ac:dyDescent="0.2">
      <c r="B161" s="51" t="s">
        <v>59</v>
      </c>
      <c r="C161" s="51"/>
      <c r="D161" s="10">
        <v>100</v>
      </c>
      <c r="E161" s="11">
        <v>1.1200000000000001</v>
      </c>
      <c r="F161" s="11">
        <v>10.1</v>
      </c>
      <c r="G161" s="11">
        <v>4.08</v>
      </c>
      <c r="H161" s="11">
        <v>113.78</v>
      </c>
      <c r="I161" s="11">
        <v>28</v>
      </c>
      <c r="J161" s="11">
        <v>2008</v>
      </c>
    </row>
    <row r="162" spans="1:10" ht="21.75" customHeight="1" x14ac:dyDescent="0.2">
      <c r="B162" s="51" t="s">
        <v>73</v>
      </c>
      <c r="C162" s="51"/>
      <c r="D162" s="10" t="s">
        <v>39</v>
      </c>
      <c r="E162" s="11">
        <v>1.5</v>
      </c>
      <c r="F162" s="11">
        <v>2</v>
      </c>
      <c r="G162" s="11">
        <v>10.6</v>
      </c>
      <c r="H162" s="11">
        <v>127.94</v>
      </c>
      <c r="I162" s="11" t="s">
        <v>148</v>
      </c>
      <c r="J162" s="11">
        <v>2008</v>
      </c>
    </row>
    <row r="163" spans="1:10" ht="11.25" customHeight="1" x14ac:dyDescent="0.2">
      <c r="B163" s="51" t="s">
        <v>121</v>
      </c>
      <c r="C163" s="51"/>
      <c r="D163" s="10">
        <v>100</v>
      </c>
      <c r="E163" s="11">
        <v>13.47</v>
      </c>
      <c r="F163" s="11">
        <v>12.83</v>
      </c>
      <c r="G163" s="11">
        <v>10.5</v>
      </c>
      <c r="H163" s="11">
        <v>208.33</v>
      </c>
      <c r="I163" s="11" t="s">
        <v>130</v>
      </c>
      <c r="J163" s="11" t="s">
        <v>119</v>
      </c>
    </row>
    <row r="164" spans="1:10" ht="11.25" customHeight="1" x14ac:dyDescent="0.2">
      <c r="B164" s="51" t="s">
        <v>42</v>
      </c>
      <c r="C164" s="51"/>
      <c r="D164" s="10" t="s">
        <v>43</v>
      </c>
      <c r="E164" s="11">
        <v>6.3</v>
      </c>
      <c r="F164" s="11">
        <v>5.4</v>
      </c>
      <c r="G164" s="11">
        <v>35.89</v>
      </c>
      <c r="H164" s="11">
        <v>218.25</v>
      </c>
      <c r="I164" s="11">
        <v>209</v>
      </c>
      <c r="J164" s="11">
        <v>2008</v>
      </c>
    </row>
    <row r="165" spans="1:10" ht="21.75" customHeight="1" x14ac:dyDescent="0.2">
      <c r="B165" s="51" t="s">
        <v>45</v>
      </c>
      <c r="C165" s="51"/>
      <c r="D165" s="10">
        <v>200</v>
      </c>
      <c r="E165" s="11">
        <v>0.22</v>
      </c>
      <c r="F165" s="11">
        <v>0.22</v>
      </c>
      <c r="G165" s="11">
        <v>27.9</v>
      </c>
      <c r="H165" s="11">
        <v>115</v>
      </c>
      <c r="I165" s="11">
        <v>394</v>
      </c>
      <c r="J165" s="11">
        <v>2008</v>
      </c>
    </row>
    <row r="166" spans="1:10" ht="11.25" customHeight="1" x14ac:dyDescent="0.2">
      <c r="B166" s="51" t="s">
        <v>17</v>
      </c>
      <c r="C166" s="51"/>
      <c r="D166" s="10">
        <v>40</v>
      </c>
      <c r="E166" s="11">
        <v>1.88</v>
      </c>
      <c r="F166" s="11">
        <v>0.88</v>
      </c>
      <c r="G166" s="11">
        <v>19.899999999999999</v>
      </c>
      <c r="H166" s="11">
        <v>72</v>
      </c>
      <c r="I166" s="11" t="s">
        <v>118</v>
      </c>
      <c r="J166" s="11" t="s">
        <v>119</v>
      </c>
    </row>
    <row r="167" spans="1:10" ht="11.25" customHeight="1" x14ac:dyDescent="0.2">
      <c r="B167" s="51" t="s">
        <v>26</v>
      </c>
      <c r="C167" s="51"/>
      <c r="D167" s="10">
        <v>20</v>
      </c>
      <c r="E167" s="11">
        <v>1.48</v>
      </c>
      <c r="F167" s="11">
        <v>0.65</v>
      </c>
      <c r="G167" s="11">
        <v>14.62</v>
      </c>
      <c r="H167" s="11">
        <v>81.400000000000006</v>
      </c>
      <c r="I167" s="11" t="s">
        <v>145</v>
      </c>
      <c r="J167" s="11" t="s">
        <v>119</v>
      </c>
    </row>
    <row r="168" spans="1:10" ht="11.25" customHeight="1" x14ac:dyDescent="0.2">
      <c r="A168" s="47" t="s">
        <v>18</v>
      </c>
      <c r="B168" s="47"/>
      <c r="C168" s="47"/>
      <c r="D168" s="12">
        <f>D161+250+10+5+175+5+D163+D165+D166+D167</f>
        <v>905</v>
      </c>
      <c r="E168" s="11">
        <f>SUM(E161:E167)</f>
        <v>25.97</v>
      </c>
      <c r="F168" s="11">
        <f t="shared" ref="F168:H168" si="18">SUM(F161:F167)</f>
        <v>32.08</v>
      </c>
      <c r="G168" s="11">
        <f t="shared" si="18"/>
        <v>123.49000000000001</v>
      </c>
      <c r="H168" s="11">
        <f t="shared" si="18"/>
        <v>936.69999999999993</v>
      </c>
      <c r="I168" s="11"/>
      <c r="J168" s="11"/>
    </row>
    <row r="169" spans="1:10" ht="11.25" customHeight="1" x14ac:dyDescent="0.2">
      <c r="A169" s="47" t="s">
        <v>19</v>
      </c>
      <c r="B169" s="47"/>
      <c r="C169" s="47"/>
      <c r="D169" s="12">
        <v>905</v>
      </c>
      <c r="E169" s="11">
        <f>E168</f>
        <v>25.97</v>
      </c>
      <c r="F169" s="11">
        <f t="shared" ref="F169:H169" si="19">F168</f>
        <v>32.08</v>
      </c>
      <c r="G169" s="11">
        <f t="shared" si="19"/>
        <v>123.49000000000001</v>
      </c>
      <c r="H169" s="11">
        <f t="shared" si="19"/>
        <v>936.69999999999993</v>
      </c>
      <c r="I169" s="11"/>
      <c r="J169" s="11"/>
    </row>
    <row r="170" spans="1:10" ht="11.25" customHeight="1" x14ac:dyDescent="0.2">
      <c r="E170" s="1"/>
      <c r="F170" s="1"/>
      <c r="G170" s="1"/>
      <c r="H170" s="1"/>
      <c r="I170" s="4"/>
    </row>
    <row r="171" spans="1:10" ht="11.25" customHeight="1" x14ac:dyDescent="0.2">
      <c r="A171" s="3" t="s">
        <v>82</v>
      </c>
      <c r="D171" s="4" t="s">
        <v>1</v>
      </c>
      <c r="E171" s="5" t="s">
        <v>40</v>
      </c>
      <c r="G171" s="4" t="s">
        <v>3</v>
      </c>
      <c r="H171" s="5" t="s">
        <v>46</v>
      </c>
    </row>
    <row r="172" spans="1:10" ht="19.5" customHeight="1" x14ac:dyDescent="0.2">
      <c r="A172" s="45" t="s">
        <v>5</v>
      </c>
      <c r="B172" s="45" t="s">
        <v>6</v>
      </c>
      <c r="C172" s="45"/>
      <c r="D172" s="45" t="s">
        <v>7</v>
      </c>
      <c r="E172" s="52" t="s">
        <v>8</v>
      </c>
      <c r="F172" s="52"/>
      <c r="G172" s="52"/>
      <c r="H172" s="45" t="s">
        <v>9</v>
      </c>
      <c r="I172" s="45" t="s">
        <v>83</v>
      </c>
      <c r="J172" s="45" t="s">
        <v>99</v>
      </c>
    </row>
    <row r="173" spans="1:10" ht="21.75" customHeight="1" x14ac:dyDescent="0.2">
      <c r="A173" s="46"/>
      <c r="B173" s="48"/>
      <c r="C173" s="49"/>
      <c r="D173" s="46"/>
      <c r="E173" s="6" t="s">
        <v>10</v>
      </c>
      <c r="F173" s="6" t="s">
        <v>11</v>
      </c>
      <c r="G173" s="6" t="s">
        <v>12</v>
      </c>
      <c r="H173" s="46"/>
      <c r="I173" s="46"/>
      <c r="J173" s="46"/>
    </row>
    <row r="174" spans="1:10" ht="11.25" customHeight="1" x14ac:dyDescent="0.2">
      <c r="A174" s="7" t="s">
        <v>13</v>
      </c>
      <c r="B174" s="50"/>
      <c r="C174" s="50"/>
      <c r="D174" s="8"/>
      <c r="E174" s="8"/>
      <c r="F174" s="8"/>
      <c r="G174" s="8"/>
      <c r="H174" s="8"/>
      <c r="I174" s="9"/>
      <c r="J174" s="9"/>
    </row>
    <row r="175" spans="1:10" ht="11.25" customHeight="1" x14ac:dyDescent="0.2">
      <c r="B175" s="51" t="s">
        <v>56</v>
      </c>
      <c r="C175" s="51"/>
      <c r="D175" s="10">
        <v>100</v>
      </c>
      <c r="E175" s="11">
        <v>0.7</v>
      </c>
      <c r="F175" s="11">
        <v>0.1</v>
      </c>
      <c r="G175" s="11">
        <v>1.9</v>
      </c>
      <c r="H175" s="11">
        <v>12</v>
      </c>
      <c r="I175" s="11">
        <v>71</v>
      </c>
      <c r="J175" s="11">
        <v>2017</v>
      </c>
    </row>
    <row r="176" spans="1:10" ht="21.75" customHeight="1" x14ac:dyDescent="0.2">
      <c r="B176" s="51" t="s">
        <v>14</v>
      </c>
      <c r="C176" s="51"/>
      <c r="D176" s="10" t="s">
        <v>15</v>
      </c>
      <c r="E176" s="11">
        <v>1.45</v>
      </c>
      <c r="F176" s="11">
        <v>1.83</v>
      </c>
      <c r="G176" s="11">
        <v>18.850000000000001</v>
      </c>
      <c r="H176" s="11">
        <v>104.57</v>
      </c>
      <c r="I176" s="11" t="s">
        <v>147</v>
      </c>
      <c r="J176" s="11">
        <v>2008</v>
      </c>
    </row>
    <row r="177" spans="1:10" ht="11.25" customHeight="1" x14ac:dyDescent="0.2">
      <c r="B177" s="51" t="s">
        <v>101</v>
      </c>
      <c r="C177" s="51"/>
      <c r="D177" s="10" t="s">
        <v>60</v>
      </c>
      <c r="E177" s="11">
        <v>21.6</v>
      </c>
      <c r="F177" s="11">
        <v>10.6</v>
      </c>
      <c r="G177" s="11">
        <v>10.6</v>
      </c>
      <c r="H177" s="11">
        <v>216</v>
      </c>
      <c r="I177" s="11" t="s">
        <v>146</v>
      </c>
      <c r="J177" s="11" t="s">
        <v>119</v>
      </c>
    </row>
    <row r="178" spans="1:10" ht="21.75" customHeight="1" x14ac:dyDescent="0.2">
      <c r="B178" s="51" t="s">
        <v>61</v>
      </c>
      <c r="C178" s="51"/>
      <c r="D178" s="10">
        <v>180</v>
      </c>
      <c r="E178" s="11">
        <v>4.9800000000000004</v>
      </c>
      <c r="F178" s="11">
        <v>21.74</v>
      </c>
      <c r="G178" s="11">
        <v>16.62</v>
      </c>
      <c r="H178" s="11">
        <v>285.64999999999998</v>
      </c>
      <c r="I178" s="11">
        <v>135</v>
      </c>
      <c r="J178" s="11">
        <v>2008</v>
      </c>
    </row>
    <row r="179" spans="1:10" ht="21.75" customHeight="1" x14ac:dyDescent="0.2">
      <c r="B179" s="51" t="s">
        <v>16</v>
      </c>
      <c r="C179" s="51"/>
      <c r="D179" s="10">
        <v>200</v>
      </c>
      <c r="E179" s="11">
        <v>0.6</v>
      </c>
      <c r="F179" s="11">
        <v>0.1</v>
      </c>
      <c r="G179" s="11">
        <v>31.7</v>
      </c>
      <c r="H179" s="11">
        <v>131</v>
      </c>
      <c r="I179" s="11">
        <v>402</v>
      </c>
      <c r="J179" s="11">
        <v>2008</v>
      </c>
    </row>
    <row r="180" spans="1:10" ht="11.25" customHeight="1" x14ac:dyDescent="0.2">
      <c r="B180" s="51" t="s">
        <v>17</v>
      </c>
      <c r="C180" s="51"/>
      <c r="D180" s="10">
        <v>40</v>
      </c>
      <c r="E180" s="11">
        <v>1.88</v>
      </c>
      <c r="F180" s="11">
        <v>0.88</v>
      </c>
      <c r="G180" s="11">
        <v>19.899999999999999</v>
      </c>
      <c r="H180" s="11">
        <v>72</v>
      </c>
      <c r="I180" s="11" t="s">
        <v>118</v>
      </c>
      <c r="J180" s="11" t="s">
        <v>119</v>
      </c>
    </row>
    <row r="181" spans="1:10" ht="11.25" customHeight="1" x14ac:dyDescent="0.2">
      <c r="B181" s="51" t="s">
        <v>31</v>
      </c>
      <c r="C181" s="51"/>
      <c r="D181" s="10">
        <v>20</v>
      </c>
      <c r="E181" s="11">
        <v>1.45</v>
      </c>
      <c r="F181" s="11">
        <v>0.5</v>
      </c>
      <c r="G181" s="11">
        <v>9.9</v>
      </c>
      <c r="H181" s="11">
        <v>50.6</v>
      </c>
      <c r="I181" s="11" t="s">
        <v>133</v>
      </c>
      <c r="J181" s="11" t="s">
        <v>119</v>
      </c>
    </row>
    <row r="182" spans="1:10" ht="27.75" customHeight="1" x14ac:dyDescent="0.2">
      <c r="B182" s="58" t="s">
        <v>126</v>
      </c>
      <c r="C182" s="58"/>
      <c r="D182" s="10">
        <v>150</v>
      </c>
      <c r="E182" s="11">
        <v>1.6</v>
      </c>
      <c r="F182" s="11">
        <v>0.36</v>
      </c>
      <c r="G182" s="11">
        <v>15</v>
      </c>
      <c r="H182" s="11">
        <v>41.6</v>
      </c>
      <c r="I182" s="11">
        <v>338</v>
      </c>
      <c r="J182" s="11">
        <v>2017</v>
      </c>
    </row>
    <row r="183" spans="1:10" ht="11.25" customHeight="1" x14ac:dyDescent="0.2">
      <c r="A183" s="47" t="s">
        <v>18</v>
      </c>
      <c r="B183" s="47"/>
      <c r="C183" s="47"/>
      <c r="D183" s="39">
        <f>D175+D178+D179+D180+D181+D182+100+30+250+35</f>
        <v>1105</v>
      </c>
      <c r="E183" s="11">
        <f>SUM(E175:E182)</f>
        <v>34.260000000000005</v>
      </c>
      <c r="F183" s="11">
        <f t="shared" ref="F183:H183" si="20">SUM(F175:F182)</f>
        <v>36.11</v>
      </c>
      <c r="G183" s="11">
        <f t="shared" si="20"/>
        <v>124.47</v>
      </c>
      <c r="H183" s="11">
        <f t="shared" si="20"/>
        <v>913.42000000000007</v>
      </c>
      <c r="I183" s="11"/>
      <c r="J183" s="11"/>
    </row>
    <row r="184" spans="1:10" ht="11.25" customHeight="1" x14ac:dyDescent="0.2">
      <c r="A184" s="47" t="s">
        <v>19</v>
      </c>
      <c r="B184" s="47"/>
      <c r="C184" s="47"/>
      <c r="D184" s="39">
        <v>1105</v>
      </c>
      <c r="E184" s="11">
        <f>E183</f>
        <v>34.260000000000005</v>
      </c>
      <c r="F184" s="11">
        <f t="shared" ref="F184:H184" si="21">F183</f>
        <v>36.11</v>
      </c>
      <c r="G184" s="11">
        <f t="shared" si="21"/>
        <v>124.47</v>
      </c>
      <c r="H184" s="11">
        <f t="shared" si="21"/>
        <v>913.42000000000007</v>
      </c>
      <c r="I184" s="11"/>
      <c r="J184" s="11"/>
    </row>
    <row r="185" spans="1:10" ht="11.25" customHeight="1" x14ac:dyDescent="0.2">
      <c r="A185" s="47" t="s">
        <v>62</v>
      </c>
      <c r="B185" s="47"/>
      <c r="C185" s="47"/>
      <c r="D185" s="39">
        <f>D20+D35+D50+D64+D80+D95+D109+D124+D140+D155+D169+D184</f>
        <v>12575</v>
      </c>
      <c r="E185" s="11">
        <f>E20+E35+E50+E64+E80+E95+E109+E124+E140+E155+E169+E184</f>
        <v>341.77</v>
      </c>
      <c r="F185" s="11">
        <f>F20+F35+F50+F64+F80+F95+F109+F124+F140+F155+F169+F184</f>
        <v>375.68</v>
      </c>
      <c r="G185" s="11">
        <f>G20+G35+G50+G64+G80+G95+G109+G124+G140+G155+G169+G184</f>
        <v>1526.24</v>
      </c>
      <c r="H185" s="11">
        <f>H20+H35+H50+H64+H80+H95+H109+H124+H140+H155+H169+H184</f>
        <v>10921.11</v>
      </c>
      <c r="I185" s="11"/>
      <c r="J185" s="11"/>
    </row>
    <row r="186" spans="1:10" ht="11.25" customHeight="1" x14ac:dyDescent="0.2">
      <c r="A186" s="69" t="s">
        <v>63</v>
      </c>
      <c r="B186" s="69"/>
      <c r="C186" s="69"/>
      <c r="D186" s="69"/>
      <c r="E186" s="36">
        <f>E185/12</f>
        <v>28.480833333333333</v>
      </c>
      <c r="F186" s="36">
        <f t="shared" ref="F186:H186" si="22">F185/12</f>
        <v>31.306666666666668</v>
      </c>
      <c r="G186" s="36">
        <f t="shared" si="22"/>
        <v>127.18666666666667</v>
      </c>
      <c r="H186" s="36">
        <f t="shared" si="22"/>
        <v>910.09250000000009</v>
      </c>
      <c r="I186" s="11"/>
      <c r="J186" s="11"/>
    </row>
    <row r="187" spans="1:10" ht="11.25" customHeight="1" x14ac:dyDescent="0.2">
      <c r="A187" s="55" t="s">
        <v>64</v>
      </c>
      <c r="B187" s="55"/>
      <c r="C187" s="55"/>
      <c r="D187" s="55"/>
      <c r="E187" s="15">
        <f>E186*4/G186</f>
        <v>0.89571758045916761</v>
      </c>
      <c r="F187" s="15">
        <f>F186*4/G186</f>
        <v>0.98458957962050531</v>
      </c>
      <c r="G187" s="16">
        <v>4</v>
      </c>
      <c r="H187" s="35"/>
      <c r="I187" s="35"/>
      <c r="J187" s="35"/>
    </row>
    <row r="188" spans="1:10" ht="11.25" customHeight="1" x14ac:dyDescent="0.2">
      <c r="A188" s="70" t="s">
        <v>65</v>
      </c>
      <c r="B188" s="70"/>
      <c r="C188" s="70"/>
      <c r="D188" s="70"/>
      <c r="E188" s="19">
        <f>E186*4/H186*100</f>
        <v>12.517775207831436</v>
      </c>
      <c r="F188" s="19">
        <f>F186*9/H186*100</f>
        <v>30.959490381472211</v>
      </c>
      <c r="G188" s="19">
        <f>G186*4/H186*100</f>
        <v>55.900544907980965</v>
      </c>
      <c r="H188" s="35"/>
      <c r="I188" s="35"/>
      <c r="J188" s="35"/>
    </row>
    <row r="189" spans="1:10" ht="11.25" customHeight="1" x14ac:dyDescent="0.2">
      <c r="A189" s="13"/>
      <c r="B189" s="13"/>
      <c r="C189" s="13"/>
      <c r="D189" s="13"/>
      <c r="E189" s="14"/>
      <c r="F189" s="14"/>
    </row>
    <row r="190" spans="1:10" ht="11.25" hidden="1" customHeight="1" x14ac:dyDescent="0.2">
      <c r="A190" s="13"/>
      <c r="B190" s="13"/>
      <c r="C190" s="13"/>
      <c r="D190" s="13"/>
      <c r="E190" s="14"/>
      <c r="F190" s="14"/>
    </row>
    <row r="191" spans="1:10" hidden="1" x14ac:dyDescent="0.2"/>
    <row r="192" spans="1:10" hidden="1" x14ac:dyDescent="0.2">
      <c r="D192" s="14"/>
      <c r="E192" s="14">
        <f>E19+E34+E49+E63+E79+E94</f>
        <v>168.87</v>
      </c>
      <c r="F192" s="14">
        <f>F19+F34+F49+F63+F79+F94</f>
        <v>189.36</v>
      </c>
      <c r="G192" s="14">
        <f>G20+G35+G50+G64+G80+G95</f>
        <v>768.35</v>
      </c>
      <c r="H192" s="14">
        <f>H20+H35+H50+H64+H80+H95</f>
        <v>5478.6399999999994</v>
      </c>
      <c r="I192" s="14"/>
    </row>
    <row r="193" spans="1:9" hidden="1" x14ac:dyDescent="0.2">
      <c r="A193" s="63" t="s">
        <v>66</v>
      </c>
      <c r="B193" s="63"/>
      <c r="D193" s="14"/>
      <c r="E193" s="14">
        <f>E192/6</f>
        <v>28.145</v>
      </c>
      <c r="F193" s="14">
        <f>F192/6</f>
        <v>31.560000000000002</v>
      </c>
      <c r="G193" s="17">
        <f>G192/6</f>
        <v>128.05833333333334</v>
      </c>
      <c r="H193" s="17">
        <f>H192/6</f>
        <v>913.10666666666657</v>
      </c>
      <c r="I193" s="14"/>
    </row>
    <row r="194" spans="1:9" hidden="1" x14ac:dyDescent="0.2">
      <c r="D194" s="14"/>
      <c r="E194" s="14">
        <f>E108+E123+E139+E154+E168+E183</f>
        <v>172.89999999999998</v>
      </c>
      <c r="F194" s="14">
        <f>F108+F123+F139+F154+F168+F183</f>
        <v>186.32</v>
      </c>
      <c r="G194" s="14">
        <f>G109+G124+G140+G155+G169+G184</f>
        <v>757.8900000000001</v>
      </c>
      <c r="H194" s="14">
        <f>H108+H123+H139+H154+H168+H183</f>
        <v>5442.47</v>
      </c>
      <c r="I194" s="14"/>
    </row>
    <row r="195" spans="1:9" hidden="1" x14ac:dyDescent="0.2">
      <c r="A195" s="63" t="s">
        <v>67</v>
      </c>
      <c r="B195" s="63"/>
      <c r="D195" s="14"/>
      <c r="E195" s="14">
        <f>E194/6</f>
        <v>28.816666666666663</v>
      </c>
      <c r="F195" s="14">
        <f>F194/6</f>
        <v>31.053333333333331</v>
      </c>
      <c r="G195" s="14">
        <f>G194/6</f>
        <v>126.31500000000001</v>
      </c>
      <c r="H195" s="14">
        <f>H194/6</f>
        <v>907.07833333333338</v>
      </c>
      <c r="I195" s="14"/>
    </row>
    <row r="196" spans="1:9" hidden="1" x14ac:dyDescent="0.2">
      <c r="D196" s="14"/>
      <c r="E196" s="14"/>
      <c r="F196" s="14"/>
      <c r="G196" s="14"/>
      <c r="H196" s="14"/>
      <c r="I196" s="14"/>
    </row>
    <row r="197" spans="1:9" hidden="1" x14ac:dyDescent="0.2">
      <c r="D197" s="14"/>
      <c r="E197" s="14"/>
      <c r="F197" s="14"/>
      <c r="G197" s="14"/>
      <c r="H197" s="14"/>
      <c r="I197" s="14"/>
    </row>
    <row r="198" spans="1:9" hidden="1" x14ac:dyDescent="0.2">
      <c r="A198" s="71" t="s">
        <v>68</v>
      </c>
      <c r="B198" s="71"/>
      <c r="D198" s="14"/>
      <c r="E198" s="14">
        <f>(E192+E194)/12</f>
        <v>28.480833333333333</v>
      </c>
      <c r="F198" s="14">
        <f>(F192+F194)/12</f>
        <v>31.306666666666668</v>
      </c>
      <c r="G198" s="14">
        <f>(G192+G194)/12</f>
        <v>127.18666666666668</v>
      </c>
      <c r="H198" s="14">
        <f>(H192+H194)/12</f>
        <v>910.09250000000009</v>
      </c>
      <c r="I198" s="14"/>
    </row>
    <row r="199" spans="1:9" hidden="1" x14ac:dyDescent="0.2">
      <c r="D199" s="14"/>
      <c r="E199" s="14"/>
      <c r="F199" s="14"/>
      <c r="G199" s="14"/>
      <c r="H199" s="14"/>
      <c r="I199" s="14"/>
    </row>
    <row r="200" spans="1:9" hidden="1" x14ac:dyDescent="0.2">
      <c r="A200" s="71" t="s">
        <v>70</v>
      </c>
      <c r="B200" s="71"/>
      <c r="C200" s="71"/>
      <c r="D200" s="14"/>
      <c r="E200" s="14">
        <f>E198/90*100</f>
        <v>31.645370370370369</v>
      </c>
      <c r="F200" s="14">
        <f>F198/92*100</f>
        <v>34.028985507246375</v>
      </c>
      <c r="G200" s="14">
        <f>G198/383*100</f>
        <v>33.208006962576157</v>
      </c>
      <c r="H200" s="14">
        <f>H198/2720*100</f>
        <v>33.459283088235296</v>
      </c>
      <c r="I200" s="18" t="s">
        <v>69</v>
      </c>
    </row>
    <row r="201" spans="1:9" hidden="1" x14ac:dyDescent="0.2">
      <c r="D201" s="14"/>
      <c r="E201" s="14"/>
      <c r="F201" s="14"/>
      <c r="G201" s="14"/>
      <c r="H201" s="14"/>
      <c r="I201" s="14"/>
    </row>
    <row r="202" spans="1:9" hidden="1" x14ac:dyDescent="0.2">
      <c r="D202" s="14"/>
      <c r="E202" s="14"/>
      <c r="F202" s="14"/>
      <c r="G202" s="14"/>
      <c r="H202" s="14"/>
      <c r="I202" s="14"/>
    </row>
    <row r="203" spans="1:9" x14ac:dyDescent="0.2">
      <c r="D203" s="14"/>
      <c r="E203" s="14"/>
      <c r="F203" s="14"/>
      <c r="G203" s="14"/>
      <c r="H203" s="14"/>
      <c r="I203" s="14"/>
    </row>
    <row r="204" spans="1:9" x14ac:dyDescent="0.2">
      <c r="A204" s="25" t="s">
        <v>84</v>
      </c>
      <c r="B204" s="26"/>
      <c r="C204" s="26"/>
      <c r="D204" s="26"/>
      <c r="E204" s="26"/>
      <c r="F204" s="26"/>
      <c r="G204" s="26"/>
      <c r="H204" s="26"/>
      <c r="I204" s="26"/>
    </row>
    <row r="205" spans="1:9" x14ac:dyDescent="0.2">
      <c r="A205" s="25" t="s">
        <v>85</v>
      </c>
      <c r="B205" s="26"/>
      <c r="C205" s="26"/>
      <c r="D205" s="27"/>
      <c r="E205" s="28" t="s">
        <v>86</v>
      </c>
      <c r="F205" s="28" t="s">
        <v>87</v>
      </c>
      <c r="G205" s="28" t="s">
        <v>88</v>
      </c>
      <c r="H205" s="28" t="s">
        <v>89</v>
      </c>
      <c r="I205" s="27"/>
    </row>
    <row r="206" spans="1:9" x14ac:dyDescent="0.2">
      <c r="A206" s="25"/>
      <c r="B206" s="26"/>
      <c r="C206" s="26"/>
      <c r="D206" s="27"/>
      <c r="E206" s="28"/>
      <c r="F206" s="28"/>
      <c r="G206" s="28"/>
      <c r="H206" s="28"/>
      <c r="I206" s="27"/>
    </row>
    <row r="207" spans="1:9" x14ac:dyDescent="0.2">
      <c r="A207" s="26"/>
      <c r="B207" s="26"/>
      <c r="C207" s="26"/>
      <c r="D207" s="27"/>
      <c r="E207" s="29"/>
      <c r="F207" s="29"/>
      <c r="G207" s="29"/>
      <c r="H207" s="29"/>
      <c r="I207" s="27"/>
    </row>
    <row r="208" spans="1:9" x14ac:dyDescent="0.2">
      <c r="A208" s="53" t="s">
        <v>90</v>
      </c>
      <c r="B208" s="54"/>
      <c r="C208" s="54"/>
      <c r="D208" s="54"/>
      <c r="E208" s="29">
        <f>E192</f>
        <v>168.87</v>
      </c>
      <c r="F208" s="29">
        <f t="shared" ref="F208:H208" si="23">F192</f>
        <v>189.36</v>
      </c>
      <c r="G208" s="29">
        <f t="shared" si="23"/>
        <v>768.35</v>
      </c>
      <c r="H208" s="29">
        <f t="shared" si="23"/>
        <v>5478.6399999999994</v>
      </c>
      <c r="I208" s="27"/>
    </row>
    <row r="209" spans="1:9" x14ac:dyDescent="0.2">
      <c r="A209" s="53" t="s">
        <v>91</v>
      </c>
      <c r="B209" s="54"/>
      <c r="C209" s="54"/>
      <c r="D209" s="54"/>
      <c r="E209" s="29">
        <f>E208/6</f>
        <v>28.145</v>
      </c>
      <c r="F209" s="28">
        <f>F208/6</f>
        <v>31.560000000000002</v>
      </c>
      <c r="G209" s="29">
        <f>G208/6</f>
        <v>128.05833333333334</v>
      </c>
      <c r="H209" s="28">
        <f>H208/6</f>
        <v>913.10666666666657</v>
      </c>
      <c r="I209" s="27"/>
    </row>
    <row r="210" spans="1:9" x14ac:dyDescent="0.2">
      <c r="A210" s="25"/>
      <c r="B210" s="26"/>
      <c r="C210" s="26"/>
      <c r="D210" s="26"/>
      <c r="E210" s="29"/>
      <c r="F210" s="30"/>
      <c r="G210" s="29"/>
      <c r="H210" s="30"/>
      <c r="I210" s="27"/>
    </row>
    <row r="211" spans="1:9" x14ac:dyDescent="0.2">
      <c r="A211" s="53" t="s">
        <v>92</v>
      </c>
      <c r="B211" s="54"/>
      <c r="C211" s="54"/>
      <c r="D211" s="54"/>
      <c r="E211" s="29">
        <f>E194</f>
        <v>172.89999999999998</v>
      </c>
      <c r="F211" s="29">
        <f t="shared" ref="F211:H211" si="24">F194</f>
        <v>186.32</v>
      </c>
      <c r="G211" s="29">
        <f t="shared" si="24"/>
        <v>757.8900000000001</v>
      </c>
      <c r="H211" s="29">
        <f t="shared" si="24"/>
        <v>5442.47</v>
      </c>
      <c r="I211" s="27"/>
    </row>
    <row r="212" spans="1:9" x14ac:dyDescent="0.2">
      <c r="A212" s="56" t="s">
        <v>93</v>
      </c>
      <c r="B212" s="57"/>
      <c r="C212" s="57"/>
      <c r="D212" s="57"/>
      <c r="E212" s="31">
        <f>E211/6</f>
        <v>28.816666666666663</v>
      </c>
      <c r="F212" s="31">
        <f>F211/6</f>
        <v>31.053333333333331</v>
      </c>
      <c r="G212" s="31">
        <f>G211/6</f>
        <v>126.31500000000001</v>
      </c>
      <c r="H212" s="31">
        <f>H211/6</f>
        <v>907.07833333333338</v>
      </c>
      <c r="I212" s="32"/>
    </row>
    <row r="213" spans="1:9" x14ac:dyDescent="0.2">
      <c r="A213" s="33"/>
      <c r="B213" s="34"/>
      <c r="C213" s="34"/>
      <c r="D213" s="34"/>
      <c r="E213" s="31"/>
      <c r="F213" s="31"/>
      <c r="G213" s="31"/>
      <c r="H213" s="31"/>
      <c r="I213" s="32"/>
    </row>
    <row r="214" spans="1:9" x14ac:dyDescent="0.2">
      <c r="A214" s="53" t="s">
        <v>94</v>
      </c>
      <c r="B214" s="54"/>
      <c r="C214" s="54"/>
      <c r="D214" s="54"/>
      <c r="E214" s="29">
        <f>E208+E211</f>
        <v>341.77</v>
      </c>
      <c r="F214" s="29">
        <f t="shared" ref="F214:H214" si="25">F208+F211</f>
        <v>375.68</v>
      </c>
      <c r="G214" s="29">
        <f t="shared" si="25"/>
        <v>1526.2400000000002</v>
      </c>
      <c r="H214" s="29">
        <f t="shared" si="25"/>
        <v>10921.11</v>
      </c>
      <c r="I214" s="27"/>
    </row>
    <row r="215" spans="1:9" x14ac:dyDescent="0.2">
      <c r="A215" s="55" t="s">
        <v>95</v>
      </c>
      <c r="B215" s="55"/>
      <c r="C215" s="55"/>
      <c r="D215" s="55"/>
      <c r="E215" s="15">
        <f>E214/12</f>
        <v>28.480833333333333</v>
      </c>
      <c r="F215" s="15">
        <f>F214/12</f>
        <v>31.306666666666668</v>
      </c>
      <c r="G215" s="15">
        <f>G214/12</f>
        <v>127.18666666666668</v>
      </c>
      <c r="H215" s="15">
        <f>H214/12</f>
        <v>910.09250000000009</v>
      </c>
      <c r="I215" s="27"/>
    </row>
    <row r="216" spans="1:9" x14ac:dyDescent="0.2">
      <c r="A216" s="25"/>
      <c r="B216" s="26"/>
      <c r="C216" s="26"/>
      <c r="D216" s="27"/>
      <c r="E216" s="29"/>
      <c r="F216" s="29"/>
      <c r="G216" s="29"/>
      <c r="H216" s="29"/>
      <c r="I216" s="27" t="s">
        <v>98</v>
      </c>
    </row>
    <row r="217" spans="1:9" x14ac:dyDescent="0.2">
      <c r="A217" s="53" t="s">
        <v>96</v>
      </c>
      <c r="B217" s="54"/>
      <c r="C217" s="54"/>
      <c r="D217" s="54"/>
      <c r="E217" s="29">
        <f>E215/90*100</f>
        <v>31.645370370370369</v>
      </c>
      <c r="F217" s="29">
        <f>F215/92*100</f>
        <v>34.028985507246375</v>
      </c>
      <c r="G217" s="29">
        <f>G215/383*100</f>
        <v>33.208006962576157</v>
      </c>
      <c r="H217" s="29">
        <f>H215/2720*100</f>
        <v>33.459283088235296</v>
      </c>
      <c r="I217" s="28" t="s">
        <v>97</v>
      </c>
    </row>
    <row r="218" spans="1:9" x14ac:dyDescent="0.2">
      <c r="A218" s="26"/>
      <c r="B218" s="26"/>
      <c r="C218" s="26"/>
      <c r="D218" s="27"/>
      <c r="E218" s="29"/>
      <c r="F218" s="29"/>
      <c r="G218" s="29"/>
      <c r="H218" s="29"/>
      <c r="I218" s="27"/>
    </row>
    <row r="219" spans="1:9" ht="35.25" customHeight="1" x14ac:dyDescent="0.2">
      <c r="A219" s="43" t="s">
        <v>106</v>
      </c>
      <c r="B219" s="44"/>
      <c r="C219" s="44"/>
      <c r="D219" s="44"/>
      <c r="E219" s="44"/>
      <c r="F219" s="44"/>
      <c r="G219" s="44"/>
      <c r="H219" s="44"/>
      <c r="I219" s="44"/>
    </row>
    <row r="220" spans="1:9" x14ac:dyDescent="0.2">
      <c r="D220" s="14"/>
      <c r="E220" s="14"/>
      <c r="F220" s="14"/>
      <c r="G220" s="14"/>
      <c r="H220" s="14"/>
      <c r="I220" s="14"/>
    </row>
    <row r="221" spans="1:9" x14ac:dyDescent="0.2">
      <c r="D221" s="14"/>
      <c r="E221" s="14"/>
      <c r="F221" s="14"/>
      <c r="G221" s="14"/>
      <c r="H221" s="14"/>
      <c r="I221" s="14"/>
    </row>
    <row r="222" spans="1:9" x14ac:dyDescent="0.2">
      <c r="D222" s="14"/>
      <c r="E222" s="14"/>
      <c r="F222" s="14"/>
      <c r="G222" s="14"/>
      <c r="H222" s="14"/>
      <c r="I222" s="14"/>
    </row>
    <row r="223" spans="1:9" x14ac:dyDescent="0.2">
      <c r="D223" s="14"/>
      <c r="E223" s="14"/>
      <c r="F223" s="14"/>
      <c r="G223" s="14"/>
      <c r="H223" s="14"/>
      <c r="I223" s="14"/>
    </row>
    <row r="224" spans="1:9" x14ac:dyDescent="0.2">
      <c r="D224" s="14"/>
      <c r="E224" s="14"/>
      <c r="F224" s="14"/>
      <c r="G224" s="14"/>
      <c r="H224" s="14"/>
      <c r="I224" s="14"/>
    </row>
    <row r="225" spans="4:9" x14ac:dyDescent="0.2">
      <c r="D225" s="14"/>
      <c r="E225" s="14"/>
      <c r="F225" s="14"/>
      <c r="G225" s="14"/>
      <c r="H225" s="14"/>
      <c r="I225" s="14"/>
    </row>
    <row r="226" spans="4:9" x14ac:dyDescent="0.2">
      <c r="D226" s="14"/>
      <c r="E226" s="14"/>
      <c r="F226" s="14"/>
      <c r="G226" s="14"/>
      <c r="H226" s="14"/>
      <c r="I226" s="14"/>
    </row>
    <row r="227" spans="4:9" x14ac:dyDescent="0.2">
      <c r="D227" s="14"/>
      <c r="E227" s="14"/>
      <c r="F227" s="14"/>
      <c r="G227" s="14"/>
      <c r="H227" s="14"/>
      <c r="I227" s="14"/>
    </row>
    <row r="228" spans="4:9" x14ac:dyDescent="0.2">
      <c r="D228" s="14"/>
      <c r="E228" s="14"/>
      <c r="F228" s="14"/>
      <c r="G228" s="14"/>
      <c r="H228" s="14"/>
      <c r="I228" s="14"/>
    </row>
    <row r="229" spans="4:9" x14ac:dyDescent="0.2">
      <c r="D229" s="14"/>
      <c r="E229" s="14"/>
      <c r="F229" s="14"/>
      <c r="G229" s="14"/>
      <c r="H229" s="14"/>
      <c r="I229" s="14"/>
    </row>
    <row r="230" spans="4:9" x14ac:dyDescent="0.2">
      <c r="D230" s="14"/>
      <c r="E230" s="14"/>
      <c r="F230" s="14"/>
      <c r="G230" s="14"/>
      <c r="H230" s="14"/>
      <c r="I230" s="14"/>
    </row>
    <row r="231" spans="4:9" x14ac:dyDescent="0.2">
      <c r="D231" s="14"/>
      <c r="E231" s="14"/>
      <c r="F231" s="14"/>
      <c r="G231" s="14"/>
      <c r="H231" s="14"/>
      <c r="I231" s="14"/>
    </row>
    <row r="232" spans="4:9" x14ac:dyDescent="0.2">
      <c r="D232" s="14"/>
      <c r="E232" s="14"/>
      <c r="F232" s="14"/>
      <c r="G232" s="14"/>
      <c r="H232" s="14"/>
      <c r="I232" s="14"/>
    </row>
    <row r="233" spans="4:9" x14ac:dyDescent="0.2">
      <c r="D233" s="14"/>
      <c r="E233" s="14"/>
      <c r="F233" s="14"/>
      <c r="G233" s="14"/>
      <c r="H233" s="14"/>
      <c r="I233" s="14"/>
    </row>
    <row r="234" spans="4:9" x14ac:dyDescent="0.2">
      <c r="D234" s="14"/>
      <c r="E234" s="14"/>
      <c r="F234" s="14"/>
      <c r="G234" s="14"/>
      <c r="H234" s="14"/>
      <c r="I234" s="14"/>
    </row>
    <row r="235" spans="4:9" x14ac:dyDescent="0.2">
      <c r="D235" s="14"/>
      <c r="E235" s="14"/>
      <c r="F235" s="14"/>
      <c r="G235" s="14"/>
      <c r="H235" s="14"/>
      <c r="I235" s="14"/>
    </row>
    <row r="236" spans="4:9" x14ac:dyDescent="0.2">
      <c r="D236" s="14"/>
      <c r="E236" s="14"/>
      <c r="F236" s="14"/>
      <c r="G236" s="14"/>
      <c r="H236" s="14"/>
      <c r="I236" s="14"/>
    </row>
    <row r="237" spans="4:9" x14ac:dyDescent="0.2">
      <c r="D237" s="14"/>
      <c r="E237" s="14"/>
      <c r="F237" s="14"/>
      <c r="G237" s="14"/>
      <c r="H237" s="14"/>
      <c r="I237" s="14"/>
    </row>
    <row r="238" spans="4:9" x14ac:dyDescent="0.2">
      <c r="D238" s="14"/>
      <c r="E238" s="14"/>
      <c r="F238" s="14"/>
      <c r="G238" s="14"/>
      <c r="H238" s="14"/>
      <c r="I238" s="14"/>
    </row>
    <row r="239" spans="4:9" x14ac:dyDescent="0.2">
      <c r="D239" s="14"/>
      <c r="E239" s="14"/>
      <c r="F239" s="14"/>
      <c r="G239" s="14"/>
      <c r="H239" s="14"/>
      <c r="I239" s="14"/>
    </row>
    <row r="240" spans="4:9" x14ac:dyDescent="0.2">
      <c r="D240" s="14"/>
      <c r="E240" s="14"/>
      <c r="F240" s="14"/>
      <c r="G240" s="14"/>
      <c r="H240" s="14"/>
      <c r="I240" s="14"/>
    </row>
    <row r="241" spans="4:9" x14ac:dyDescent="0.2">
      <c r="D241" s="14"/>
      <c r="E241" s="14"/>
      <c r="F241" s="14"/>
      <c r="G241" s="14"/>
      <c r="H241" s="14"/>
      <c r="I241" s="14"/>
    </row>
    <row r="242" spans="4:9" x14ac:dyDescent="0.2">
      <c r="D242" s="14"/>
      <c r="E242" s="14"/>
      <c r="F242" s="14"/>
      <c r="G242" s="14"/>
      <c r="H242" s="14"/>
      <c r="I242" s="14"/>
    </row>
    <row r="243" spans="4:9" x14ac:dyDescent="0.2">
      <c r="D243" s="14"/>
      <c r="E243" s="14"/>
      <c r="F243" s="14"/>
      <c r="G243" s="14"/>
      <c r="H243" s="14"/>
      <c r="I243" s="14"/>
    </row>
  </sheetData>
  <mergeCells count="238">
    <mergeCell ref="B150:C150"/>
    <mergeCell ref="A188:D188"/>
    <mergeCell ref="A193:B193"/>
    <mergeCell ref="A195:B195"/>
    <mergeCell ref="A198:B198"/>
    <mergeCell ref="A200:C200"/>
    <mergeCell ref="A9:A10"/>
    <mergeCell ref="B9:C10"/>
    <mergeCell ref="D9:D10"/>
    <mergeCell ref="B14:C14"/>
    <mergeCell ref="B15:C15"/>
    <mergeCell ref="B16:C16"/>
    <mergeCell ref="B17:C17"/>
    <mergeCell ref="B18:C18"/>
    <mergeCell ref="A19:C19"/>
    <mergeCell ref="B27:C27"/>
    <mergeCell ref="B28:C28"/>
    <mergeCell ref="B29:C29"/>
    <mergeCell ref="B40:C40"/>
    <mergeCell ref="B41:C41"/>
    <mergeCell ref="B42:C42"/>
    <mergeCell ref="B43:C43"/>
    <mergeCell ref="B44:C44"/>
    <mergeCell ref="B45:C45"/>
    <mergeCell ref="B55:C55"/>
    <mergeCell ref="E9:G9"/>
    <mergeCell ref="H9:H10"/>
    <mergeCell ref="I9:I10"/>
    <mergeCell ref="B11:C11"/>
    <mergeCell ref="B12:C12"/>
    <mergeCell ref="B13:C13"/>
    <mergeCell ref="I23:I24"/>
    <mergeCell ref="B25:C25"/>
    <mergeCell ref="B26:C26"/>
    <mergeCell ref="A20:C20"/>
    <mergeCell ref="A23:A24"/>
    <mergeCell ref="B23:C24"/>
    <mergeCell ref="D23:D24"/>
    <mergeCell ref="E23:G23"/>
    <mergeCell ref="H23:H24"/>
    <mergeCell ref="E38:G38"/>
    <mergeCell ref="H38:H39"/>
    <mergeCell ref="I38:I39"/>
    <mergeCell ref="B30:C30"/>
    <mergeCell ref="B31:C31"/>
    <mergeCell ref="B32:C32"/>
    <mergeCell ref="B33:C33"/>
    <mergeCell ref="A34:C34"/>
    <mergeCell ref="A35:C35"/>
    <mergeCell ref="A38:A39"/>
    <mergeCell ref="B38:C39"/>
    <mergeCell ref="D38:D39"/>
    <mergeCell ref="A53:A54"/>
    <mergeCell ref="B53:C54"/>
    <mergeCell ref="D53:D54"/>
    <mergeCell ref="I67:I68"/>
    <mergeCell ref="E53:G53"/>
    <mergeCell ref="H53:H54"/>
    <mergeCell ref="I53:I54"/>
    <mergeCell ref="B46:C46"/>
    <mergeCell ref="B47:C47"/>
    <mergeCell ref="B48:C48"/>
    <mergeCell ref="A49:C49"/>
    <mergeCell ref="A50:C50"/>
    <mergeCell ref="B61:C61"/>
    <mergeCell ref="B62:C62"/>
    <mergeCell ref="A63:C63"/>
    <mergeCell ref="A64:C64"/>
    <mergeCell ref="A67:A68"/>
    <mergeCell ref="B67:C68"/>
    <mergeCell ref="B56:C56"/>
    <mergeCell ref="B57:C57"/>
    <mergeCell ref="I83:I84"/>
    <mergeCell ref="B58:C58"/>
    <mergeCell ref="B59:C59"/>
    <mergeCell ref="B60:C60"/>
    <mergeCell ref="B71:C71"/>
    <mergeCell ref="B72:C72"/>
    <mergeCell ref="B73:C73"/>
    <mergeCell ref="B74:C74"/>
    <mergeCell ref="B75:C75"/>
    <mergeCell ref="B76:C76"/>
    <mergeCell ref="B93:C93"/>
    <mergeCell ref="D67:D68"/>
    <mergeCell ref="E67:G67"/>
    <mergeCell ref="H67:H68"/>
    <mergeCell ref="B69:C69"/>
    <mergeCell ref="B70:C70"/>
    <mergeCell ref="D83:D84"/>
    <mergeCell ref="E83:G83"/>
    <mergeCell ref="H83:H84"/>
    <mergeCell ref="B87:C87"/>
    <mergeCell ref="B88:C88"/>
    <mergeCell ref="B89:C89"/>
    <mergeCell ref="B90:C90"/>
    <mergeCell ref="B91:C91"/>
    <mergeCell ref="B92:C92"/>
    <mergeCell ref="B85:C85"/>
    <mergeCell ref="B86:C86"/>
    <mergeCell ref="B77:C77"/>
    <mergeCell ref="B78:C78"/>
    <mergeCell ref="A79:C79"/>
    <mergeCell ref="A80:C80"/>
    <mergeCell ref="A83:A84"/>
    <mergeCell ref="B83:C84"/>
    <mergeCell ref="E98:G98"/>
    <mergeCell ref="H98:H99"/>
    <mergeCell ref="I98:I99"/>
    <mergeCell ref="B100:C100"/>
    <mergeCell ref="B101:C101"/>
    <mergeCell ref="B102:C102"/>
    <mergeCell ref="A94:C94"/>
    <mergeCell ref="A95:C95"/>
    <mergeCell ref="A98:A99"/>
    <mergeCell ref="B98:C99"/>
    <mergeCell ref="D98:D99"/>
    <mergeCell ref="A109:C109"/>
    <mergeCell ref="A112:A113"/>
    <mergeCell ref="B112:C113"/>
    <mergeCell ref="D112:D113"/>
    <mergeCell ref="E112:G112"/>
    <mergeCell ref="H112:H113"/>
    <mergeCell ref="B103:C103"/>
    <mergeCell ref="B104:C104"/>
    <mergeCell ref="B105:C105"/>
    <mergeCell ref="B106:C106"/>
    <mergeCell ref="B107:C107"/>
    <mergeCell ref="A108:C108"/>
    <mergeCell ref="H127:H128"/>
    <mergeCell ref="I127:I128"/>
    <mergeCell ref="B119:C119"/>
    <mergeCell ref="B120:C120"/>
    <mergeCell ref="B121:C121"/>
    <mergeCell ref="B122:C122"/>
    <mergeCell ref="A123:C123"/>
    <mergeCell ref="A124:C124"/>
    <mergeCell ref="I112:I113"/>
    <mergeCell ref="B114:C114"/>
    <mergeCell ref="B115:C115"/>
    <mergeCell ref="B116:C116"/>
    <mergeCell ref="B117:C117"/>
    <mergeCell ref="B118:C118"/>
    <mergeCell ref="E1:I1"/>
    <mergeCell ref="A2:C2"/>
    <mergeCell ref="F2:I2"/>
    <mergeCell ref="F3:I3"/>
    <mergeCell ref="F4:I4"/>
    <mergeCell ref="A6:C6"/>
    <mergeCell ref="F6:I6"/>
    <mergeCell ref="A186:D186"/>
    <mergeCell ref="A187:D187"/>
    <mergeCell ref="B180:C180"/>
    <mergeCell ref="B181:C181"/>
    <mergeCell ref="B182:C182"/>
    <mergeCell ref="A183:C183"/>
    <mergeCell ref="A184:C184"/>
    <mergeCell ref="A185:C185"/>
    <mergeCell ref="B174:C174"/>
    <mergeCell ref="B175:C175"/>
    <mergeCell ref="B176:C176"/>
    <mergeCell ref="B177:C177"/>
    <mergeCell ref="B178:C178"/>
    <mergeCell ref="B179:C179"/>
    <mergeCell ref="A172:A173"/>
    <mergeCell ref="B172:C173"/>
    <mergeCell ref="D172:D173"/>
    <mergeCell ref="A7:I7"/>
    <mergeCell ref="H5:I5"/>
    <mergeCell ref="E172:G172"/>
    <mergeCell ref="H172:H173"/>
    <mergeCell ref="I172:I173"/>
    <mergeCell ref="B164:C164"/>
    <mergeCell ref="B165:C165"/>
    <mergeCell ref="B166:C166"/>
    <mergeCell ref="B167:C167"/>
    <mergeCell ref="A168:C168"/>
    <mergeCell ref="A169:C169"/>
    <mergeCell ref="H158:H159"/>
    <mergeCell ref="I158:I159"/>
    <mergeCell ref="B160:C160"/>
    <mergeCell ref="B161:C161"/>
    <mergeCell ref="B162:C162"/>
    <mergeCell ref="B163:C163"/>
    <mergeCell ref="A154:C154"/>
    <mergeCell ref="A155:C155"/>
    <mergeCell ref="A158:A159"/>
    <mergeCell ref="B158:C159"/>
    <mergeCell ref="D158:D159"/>
    <mergeCell ref="E158:G158"/>
    <mergeCell ref="B147:C147"/>
    <mergeCell ref="J38:J39"/>
    <mergeCell ref="J9:J10"/>
    <mergeCell ref="J23:J24"/>
    <mergeCell ref="A214:D214"/>
    <mergeCell ref="A215:D215"/>
    <mergeCell ref="A217:D217"/>
    <mergeCell ref="A208:D208"/>
    <mergeCell ref="A209:D209"/>
    <mergeCell ref="A211:D211"/>
    <mergeCell ref="A212:D212"/>
    <mergeCell ref="B148:C148"/>
    <mergeCell ref="B149:C149"/>
    <mergeCell ref="B151:C151"/>
    <mergeCell ref="B152:C152"/>
    <mergeCell ref="B153:C153"/>
    <mergeCell ref="D143:D144"/>
    <mergeCell ref="E143:G143"/>
    <mergeCell ref="H143:H144"/>
    <mergeCell ref="I143:I144"/>
    <mergeCell ref="B145:C145"/>
    <mergeCell ref="B146:C146"/>
    <mergeCell ref="B135:C135"/>
    <mergeCell ref="B137:C137"/>
    <mergeCell ref="B138:C138"/>
    <mergeCell ref="A219:I219"/>
    <mergeCell ref="J172:J173"/>
    <mergeCell ref="J53:J54"/>
    <mergeCell ref="J67:J68"/>
    <mergeCell ref="J83:J84"/>
    <mergeCell ref="J98:J99"/>
    <mergeCell ref="J112:J113"/>
    <mergeCell ref="J127:J128"/>
    <mergeCell ref="J143:J144"/>
    <mergeCell ref="J158:J159"/>
    <mergeCell ref="A139:C139"/>
    <mergeCell ref="A140:C140"/>
    <mergeCell ref="A143:A144"/>
    <mergeCell ref="B143:C144"/>
    <mergeCell ref="B129:C129"/>
    <mergeCell ref="B130:C130"/>
    <mergeCell ref="B131:C131"/>
    <mergeCell ref="B132:C132"/>
    <mergeCell ref="B133:C133"/>
    <mergeCell ref="B134:C134"/>
    <mergeCell ref="A127:A128"/>
    <mergeCell ref="B127:C128"/>
    <mergeCell ref="D127:D128"/>
    <mergeCell ref="E127:G127"/>
  </mergeCells>
  <pageMargins left="0.39370078740157477" right="0.39370078740157477" top="0.39370078740157477" bottom="0.39370078740157477" header="0" footer="0"/>
  <pageSetup paperSize="9" scale="96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Кадры2</dc:creator>
  <cp:lastModifiedBy>Технолог 2</cp:lastModifiedBy>
  <cp:revision>1</cp:revision>
  <cp:lastPrinted>2023-05-18T10:17:49Z</cp:lastPrinted>
  <dcterms:created xsi:type="dcterms:W3CDTF">2023-03-30T05:51:50Z</dcterms:created>
  <dcterms:modified xsi:type="dcterms:W3CDTF">2023-05-31T07:47:28Z</dcterms:modified>
</cp:coreProperties>
</file>